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65" yWindow="255" windowWidth="10155" windowHeight="7050" tabRatio="597" firstSheet="5" activeTab="9"/>
  </bookViews>
  <sheets>
    <sheet name="Notes" sheetId="1" r:id="rId1"/>
    <sheet name="Input Data" sheetId="2" r:id="rId2"/>
    <sheet name="Stuct Eng Build Invoice" sheetId="3" r:id="rId3"/>
    <sheet name="Scales" sheetId="6" r:id="rId4"/>
    <sheet name="Previous Payments" sheetId="7" r:id="rId5"/>
    <sheet name="Trip Sheet" sheetId="13" r:id="rId6"/>
    <sheet name="Travelling &amp; Subsistence" sheetId="8" r:id="rId7"/>
    <sheet name="Typing, Duplicating, &amp; Printing" sheetId="9" r:id="rId8"/>
    <sheet name="Time Based" sheetId="10" r:id="rId9"/>
    <sheet name="Site staff &amp; Other" sheetId="11" r:id="rId10"/>
    <sheet name="Non Taxable" sheetId="12" r:id="rId11"/>
    <sheet name="Summary A3" sheetId="14" r:id="rId12"/>
  </sheets>
  <definedNames>
    <definedName name="_xlnm.Print_Area" localSheetId="1">'Input Data'!$A$1:$H$43</definedName>
    <definedName name="_xlnm.Print_Area" localSheetId="9">'Site staff &amp; Other'!$A$1:$H$59</definedName>
    <definedName name="_xlnm.Print_Area" localSheetId="2">'Stuct Eng Build Invoice'!$A$1:$Q$87</definedName>
    <definedName name="_xlnm.Print_Area" localSheetId="8">'Time Based'!$A$1:$H$77</definedName>
    <definedName name="_xlnm.Print_Area" localSheetId="6">'Travelling &amp; Subsistence'!$A$1:$I$61</definedName>
    <definedName name="_xlnm.Print_Area" localSheetId="7">'Typing, Duplicating, &amp; Printing'!$A$1:$I$66</definedName>
    <definedName name="_xlnm.Print_Titles" localSheetId="2">'Stuct Eng Build Invoice'!$1:$8</definedName>
    <definedName name="SCALE_2004B">Scales!$B$3:$E$8</definedName>
    <definedName name="Z_F2EF8C40_5F38_4711_A114_3A47916B87AA_.wvu.PrintArea" localSheetId="1" hidden="1">'Input Data'!$A$1:$H$43</definedName>
    <definedName name="Z_F2EF8C40_5F38_4711_A114_3A47916B87AA_.wvu.PrintArea" localSheetId="9" hidden="1">'Site staff &amp; Other'!$A$1:$H$59</definedName>
    <definedName name="Z_F2EF8C40_5F38_4711_A114_3A47916B87AA_.wvu.PrintArea" localSheetId="2" hidden="1">'Stuct Eng Build Invoice'!$A$1:$Q$87</definedName>
    <definedName name="Z_F2EF8C40_5F38_4711_A114_3A47916B87AA_.wvu.PrintArea" localSheetId="8" hidden="1">'Time Based'!$A$1:$H$76</definedName>
    <definedName name="Z_F2EF8C40_5F38_4711_A114_3A47916B87AA_.wvu.PrintArea" localSheetId="6" hidden="1">'Travelling &amp; Subsistence'!$A$1:$I$61</definedName>
    <definedName name="Z_F2EF8C40_5F38_4711_A114_3A47916B87AA_.wvu.PrintTitles" localSheetId="2" hidden="1">'Stuct Eng Build Invoice'!$2:$8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G4" i="14" l="1"/>
  <c r="F9" i="14"/>
  <c r="J50" i="14"/>
  <c r="H50" i="14"/>
  <c r="L49" i="14"/>
  <c r="L55" i="14" s="1"/>
  <c r="J47" i="14"/>
  <c r="L47" i="14" s="1"/>
  <c r="H47" i="14"/>
  <c r="J38" i="14"/>
  <c r="L38" i="14" s="1"/>
  <c r="H38" i="14"/>
  <c r="J29" i="14"/>
  <c r="L29" i="14" s="1"/>
  <c r="H29" i="14"/>
  <c r="J5" i="13"/>
  <c r="J4" i="13"/>
  <c r="O16" i="13"/>
  <c r="F33" i="13"/>
  <c r="F34" i="13"/>
  <c r="F37" i="13" s="1"/>
  <c r="F35" i="13"/>
  <c r="F36" i="13"/>
  <c r="J36" i="13"/>
  <c r="M36" i="13"/>
  <c r="O36" i="13" s="1"/>
  <c r="O37" i="13" s="1"/>
  <c r="H43" i="13"/>
  <c r="O43" i="13" s="1"/>
  <c r="O45" i="13" s="1"/>
  <c r="N44" i="13"/>
  <c r="O60" i="13"/>
  <c r="C3" i="12"/>
  <c r="C3" i="11"/>
  <c r="D3" i="10"/>
  <c r="B3" i="9"/>
  <c r="C3" i="8"/>
  <c r="D2" i="7"/>
  <c r="E3" i="12"/>
  <c r="E3" i="11"/>
  <c r="F3" i="10"/>
  <c r="E3" i="9"/>
  <c r="E3" i="8"/>
  <c r="F2" i="7"/>
  <c r="O10" i="3"/>
  <c r="O11" i="3"/>
  <c r="P3" i="3"/>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I18" i="12"/>
  <c r="I20" i="12" s="1"/>
  <c r="C16" i="2"/>
  <c r="H24" i="2"/>
  <c r="H12" i="10"/>
  <c r="H13" i="10"/>
  <c r="H14" i="10"/>
  <c r="H15" i="10"/>
  <c r="H16" i="10"/>
  <c r="E22" i="2"/>
  <c r="F12" i="6" s="1"/>
  <c r="C7" i="2"/>
  <c r="H28" i="2" s="1"/>
  <c r="M24" i="3" s="1"/>
  <c r="H32" i="2"/>
  <c r="H33" i="2"/>
  <c r="F27" i="2"/>
  <c r="G16" i="2"/>
  <c r="G36" i="2"/>
  <c r="A36" i="2"/>
  <c r="E13" i="2"/>
  <c r="E14" i="2"/>
  <c r="G43" i="2"/>
  <c r="A43" i="2"/>
  <c r="C13" i="2"/>
  <c r="C5" i="2"/>
  <c r="E3" i="2"/>
  <c r="F37" i="2"/>
  <c r="A37" i="2"/>
  <c r="F36" i="2"/>
  <c r="E36" i="2"/>
  <c r="A9" i="1"/>
  <c r="A11" i="1"/>
  <c r="A13" i="1" s="1"/>
  <c r="A15" i="1" s="1"/>
  <c r="A17" i="1" s="1"/>
  <c r="A19" i="1" s="1"/>
  <c r="A21" i="1" s="1"/>
  <c r="A23" i="1" s="1"/>
  <c r="A25" i="1" s="1"/>
  <c r="A27" i="1" s="1"/>
  <c r="A29" i="1" s="1"/>
  <c r="A31" i="1" s="1"/>
  <c r="A33" i="1" s="1"/>
  <c r="A35" i="1" s="1"/>
  <c r="A37" i="1" s="1"/>
  <c r="A45" i="1"/>
  <c r="A47" i="1" s="1"/>
  <c r="A49" i="1" s="1"/>
  <c r="A51" i="1" s="1"/>
  <c r="A53" i="1" s="1"/>
  <c r="A55" i="1" s="1"/>
  <c r="A57" i="1" s="1"/>
  <c r="A59" i="1" s="1"/>
  <c r="A61" i="1" s="1"/>
  <c r="A63" i="1" s="1"/>
  <c r="A65" i="1" s="1"/>
  <c r="A86" i="1" s="1"/>
  <c r="D42" i="7"/>
  <c r="K5" i="7" s="1"/>
  <c r="E42" i="7"/>
  <c r="L5" i="7" s="1"/>
  <c r="L42" i="7" s="1"/>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C42" i="7"/>
  <c r="J5" i="7" s="1"/>
  <c r="J42" i="7" s="1"/>
  <c r="F5" i="7"/>
  <c r="F6" i="7"/>
  <c r="F7" i="7"/>
  <c r="F42" i="7" s="1"/>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H7" i="7"/>
  <c r="H8" i="7"/>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H35" i="11"/>
  <c r="H36" i="11"/>
  <c r="H37" i="11"/>
  <c r="H38" i="11"/>
  <c r="H39" i="11"/>
  <c r="H40" i="11"/>
  <c r="H41" i="11"/>
  <c r="H42" i="11"/>
  <c r="H43" i="11"/>
  <c r="H44" i="11"/>
  <c r="H45" i="11"/>
  <c r="H7" i="11"/>
  <c r="H8" i="11"/>
  <c r="H9" i="11"/>
  <c r="H10" i="11"/>
  <c r="H11" i="11"/>
  <c r="H12" i="11"/>
  <c r="H13" i="11"/>
  <c r="H14" i="11"/>
  <c r="H15" i="11"/>
  <c r="H16" i="11"/>
  <c r="H21" i="11"/>
  <c r="H22" i="11"/>
  <c r="H31" i="11" s="1"/>
  <c r="H23" i="11"/>
  <c r="H24" i="11"/>
  <c r="H25" i="11"/>
  <c r="H26" i="11"/>
  <c r="H27" i="11"/>
  <c r="H28" i="11"/>
  <c r="H29" i="11"/>
  <c r="H30" i="11"/>
  <c r="H49" i="11"/>
  <c r="H56" i="11"/>
  <c r="H17" i="10"/>
  <c r="H18" i="10"/>
  <c r="H19" i="10"/>
  <c r="H20" i="10"/>
  <c r="H21" i="10"/>
  <c r="H43" i="10"/>
  <c r="H44" i="10"/>
  <c r="H45" i="10"/>
  <c r="H46" i="10"/>
  <c r="H47" i="10"/>
  <c r="H48" i="10"/>
  <c r="H49" i="10"/>
  <c r="H50" i="10"/>
  <c r="H51" i="10"/>
  <c r="H52" i="10"/>
  <c r="H53" i="10"/>
  <c r="H54" i="10"/>
  <c r="H55" i="10"/>
  <c r="H56" i="10"/>
  <c r="H61" i="10"/>
  <c r="H75" i="10" s="1"/>
  <c r="H62" i="10"/>
  <c r="H63" i="10"/>
  <c r="H64" i="10"/>
  <c r="H65" i="10"/>
  <c r="H66" i="10"/>
  <c r="H67" i="10"/>
  <c r="H68" i="10"/>
  <c r="H69" i="10"/>
  <c r="H70" i="10"/>
  <c r="H71" i="10"/>
  <c r="H72" i="10"/>
  <c r="H73" i="10"/>
  <c r="H74" i="10"/>
  <c r="G36" i="3"/>
  <c r="I36" i="3"/>
  <c r="M36" i="3"/>
  <c r="G39" i="3"/>
  <c r="I39" i="3"/>
  <c r="M39" i="3"/>
  <c r="M53" i="3"/>
  <c r="O52" i="3"/>
  <c r="M52" i="3"/>
  <c r="K52" i="3"/>
  <c r="Q52" i="3"/>
  <c r="M56" i="3"/>
  <c r="O55" i="3"/>
  <c r="K55" i="3"/>
  <c r="M55" i="3"/>
  <c r="Q55" i="3"/>
  <c r="Q59" i="3"/>
  <c r="I46" i="8"/>
  <c r="I57" i="8"/>
  <c r="I24" i="8"/>
  <c r="I25" i="8"/>
  <c r="I26" i="8"/>
  <c r="I27" i="8"/>
  <c r="I28" i="8"/>
  <c r="I29" i="8"/>
  <c r="I30" i="8"/>
  <c r="I34" i="8" s="1"/>
  <c r="I31" i="8"/>
  <c r="I32" i="8"/>
  <c r="I33" i="8"/>
  <c r="I49" i="9"/>
  <c r="I50" i="9"/>
  <c r="I51" i="9"/>
  <c r="I52" i="9"/>
  <c r="I62" i="9" s="1"/>
  <c r="I65" i="9" s="1"/>
  <c r="Q69" i="3" s="1"/>
  <c r="I53" i="9"/>
  <c r="I54" i="9"/>
  <c r="I55" i="9"/>
  <c r="I56" i="9"/>
  <c r="I57" i="9"/>
  <c r="I58" i="9"/>
  <c r="I59" i="9"/>
  <c r="I60" i="9"/>
  <c r="I61" i="9"/>
  <c r="I38" i="9"/>
  <c r="I39" i="9"/>
  <c r="I45" i="9" s="1"/>
  <c r="I40" i="9"/>
  <c r="I41" i="9"/>
  <c r="I42" i="9"/>
  <c r="I43" i="9"/>
  <c r="I44" i="9"/>
  <c r="I19" i="9"/>
  <c r="I20" i="9"/>
  <c r="I34" i="9" s="1"/>
  <c r="I21" i="9"/>
  <c r="I22" i="9"/>
  <c r="I23" i="9"/>
  <c r="I24" i="9"/>
  <c r="I25" i="9"/>
  <c r="I26" i="9"/>
  <c r="I27" i="9"/>
  <c r="I28" i="9"/>
  <c r="I29" i="9"/>
  <c r="I30" i="9"/>
  <c r="I31" i="9"/>
  <c r="I32" i="9"/>
  <c r="I33" i="9"/>
  <c r="I8" i="9"/>
  <c r="I9" i="9"/>
  <c r="I15" i="9" s="1"/>
  <c r="I10" i="9"/>
  <c r="I11" i="9"/>
  <c r="I12" i="9"/>
  <c r="I13" i="9"/>
  <c r="I14" i="9"/>
  <c r="Q78" i="3"/>
  <c r="K2" i="3"/>
  <c r="K1" i="3"/>
  <c r="K10" i="3"/>
  <c r="O8" i="3"/>
  <c r="M8" i="3"/>
  <c r="O12" i="3"/>
  <c r="D11" i="3"/>
  <c r="K9" i="3"/>
  <c r="D9" i="3"/>
  <c r="D15" i="3"/>
  <c r="B5" i="3"/>
  <c r="B6" i="3"/>
  <c r="B7" i="3"/>
  <c r="B8" i="3"/>
  <c r="O13" i="3"/>
  <c r="O9" i="3"/>
  <c r="D10" i="3"/>
  <c r="D12" i="3"/>
  <c r="D13" i="3"/>
  <c r="D14" i="3"/>
  <c r="O14" i="3"/>
  <c r="O15" i="3"/>
  <c r="C87" i="3"/>
  <c r="H27" i="10"/>
  <c r="H38" i="10" s="1"/>
  <c r="H28" i="10"/>
  <c r="H29" i="10"/>
  <c r="H30" i="10"/>
  <c r="H31" i="10"/>
  <c r="H32" i="10"/>
  <c r="H33" i="10"/>
  <c r="H34" i="10"/>
  <c r="H35" i="10"/>
  <c r="H36" i="10"/>
  <c r="H37" i="10"/>
  <c r="H57" i="10" l="1"/>
  <c r="H77" i="10" s="1"/>
  <c r="Q65" i="3" s="1"/>
  <c r="H42" i="2"/>
  <c r="I55" i="3" s="1"/>
  <c r="H35" i="2"/>
  <c r="H30" i="2"/>
  <c r="H22" i="10"/>
  <c r="H17" i="11"/>
  <c r="G37" i="2"/>
  <c r="H41" i="2"/>
  <c r="H43" i="2" s="1"/>
  <c r="H34" i="2"/>
  <c r="O61" i="13"/>
  <c r="L53" i="14"/>
  <c r="L56" i="14" s="1"/>
  <c r="I60" i="8"/>
  <c r="Q68" i="3" s="1"/>
  <c r="L54" i="14"/>
  <c r="H54" i="14"/>
  <c r="Q57" i="3"/>
  <c r="K42" i="7"/>
  <c r="Q75" i="3" s="1"/>
  <c r="M5" i="7"/>
  <c r="M42" i="7" s="1"/>
  <c r="F13" i="6"/>
  <c r="D14" i="6"/>
  <c r="H31" i="2"/>
  <c r="H29" i="2"/>
  <c r="C22" i="2"/>
  <c r="D12" i="6"/>
  <c r="G12" i="6" s="1"/>
  <c r="K24" i="3" s="1"/>
  <c r="D13" i="6"/>
  <c r="F14" i="6"/>
  <c r="H58" i="11" l="1"/>
  <c r="H59" i="11" s="1"/>
  <c r="Q70" i="3" s="1"/>
  <c r="Q72" i="3" s="1"/>
  <c r="A59" i="11"/>
  <c r="I30" i="3"/>
  <c r="M30" i="3"/>
  <c r="K45" i="3"/>
  <c r="E45" i="3"/>
  <c r="I45" i="3"/>
  <c r="M45" i="3"/>
  <c r="G45" i="3"/>
  <c r="K33" i="3"/>
  <c r="I42" i="3"/>
  <c r="G42" i="3"/>
  <c r="M42" i="3"/>
  <c r="K39" i="3"/>
  <c r="K27" i="3"/>
  <c r="G13" i="6"/>
  <c r="I27" i="3"/>
  <c r="H36" i="2"/>
  <c r="M27" i="3"/>
  <c r="K42" i="3"/>
  <c r="K30" i="3"/>
  <c r="G14" i="6"/>
  <c r="I33" i="3"/>
  <c r="M33" i="3"/>
  <c r="K36" i="3"/>
  <c r="G13" i="8" l="1"/>
  <c r="I13" i="8" s="1"/>
  <c r="G9" i="8"/>
  <c r="I9" i="8" s="1"/>
  <c r="G16" i="8"/>
  <c r="I16" i="8" s="1"/>
  <c r="G12" i="8"/>
  <c r="I12" i="8" s="1"/>
  <c r="G8" i="8"/>
  <c r="I8" i="8" s="1"/>
  <c r="G15" i="8"/>
  <c r="I15" i="8" s="1"/>
  <c r="G11" i="8"/>
  <c r="I11" i="8" s="1"/>
  <c r="G7" i="8"/>
  <c r="I7" i="8" s="1"/>
  <c r="G14" i="8"/>
  <c r="I14" i="8" s="1"/>
  <c r="G10" i="8"/>
  <c r="I10" i="8" s="1"/>
  <c r="D17" i="2"/>
  <c r="M31" i="3"/>
  <c r="Q30" i="3" s="1"/>
  <c r="M37" i="3"/>
  <c r="Q36" i="3" s="1"/>
  <c r="Q16" i="3"/>
  <c r="Q18" i="3"/>
  <c r="M28" i="3"/>
  <c r="Q27" i="3" s="1"/>
  <c r="M34" i="3"/>
  <c r="Q33" i="3" s="1"/>
  <c r="M25" i="3"/>
  <c r="Q24" i="3" s="1"/>
  <c r="M40" i="3"/>
  <c r="Q39" i="3" s="1"/>
  <c r="M43" i="3"/>
  <c r="Q42" i="3" s="1"/>
  <c r="M46" i="3"/>
  <c r="Q45" i="3" s="1"/>
  <c r="I17" i="8" l="1"/>
  <c r="Q64" i="3" s="1"/>
  <c r="Q47" i="3"/>
  <c r="Q50" i="3" s="1"/>
  <c r="Q60" i="3" s="1"/>
  <c r="K18" i="3"/>
  <c r="O18" i="3"/>
  <c r="M18" i="3"/>
  <c r="Q21" i="3"/>
  <c r="Q63" i="3" s="1"/>
  <c r="Q66" i="3" s="1"/>
  <c r="O27" i="3"/>
  <c r="O33" i="3"/>
  <c r="O36" i="3"/>
  <c r="O45" i="3"/>
  <c r="O24" i="3"/>
  <c r="O30" i="3"/>
  <c r="O39" i="3"/>
  <c r="O42" i="3"/>
  <c r="Q74" i="3" l="1"/>
  <c r="I79" i="3" l="1"/>
  <c r="Q76" i="3"/>
  <c r="I76" i="3"/>
  <c r="M77" i="3" l="1"/>
  <c r="Q77" i="3" s="1"/>
  <c r="Q79" i="3" s="1"/>
</calcChain>
</file>

<file path=xl/comments1.xml><?xml version="1.0" encoding="utf-8"?>
<comments xmlns="http://schemas.openxmlformats.org/spreadsheetml/2006/main">
  <authors>
    <author>charles beaurain</author>
  </authors>
  <commentList>
    <comment ref="D13" authorId="0">
      <text>
        <r>
          <rPr>
            <b/>
            <sz val="10"/>
            <color indexed="81"/>
            <rFont val="Tahoma"/>
            <family val="2"/>
          </rPr>
          <t>charles beaurain:</t>
        </r>
        <r>
          <rPr>
            <sz val="10"/>
            <color indexed="81"/>
            <rFont val="Tahoma"/>
            <family val="2"/>
          </rPr>
          <t xml:space="preserve">
Type "None" if not registered otherwise insert the registration number.</t>
        </r>
      </text>
    </comment>
  </commentList>
</comments>
</file>

<file path=xl/comments2.xml><?xml version="1.0" encoding="utf-8"?>
<comments xmlns="http://schemas.openxmlformats.org/spreadsheetml/2006/main">
  <authors>
    <author>Ron Naicker</author>
  </authors>
  <commentList>
    <comment ref="I65"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<sst xmlns="http://schemas.openxmlformats.org/spreadsheetml/2006/main" count="728" uniqueCount="492">
  <si>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</si>
  <si>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</si>
  <si>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</si>
  <si>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</si>
  <si>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</si>
  <si>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</si>
  <si>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</si>
  <si>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</si>
  <si>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</si>
  <si>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</si>
  <si>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</si>
  <si>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</si>
  <si>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</si>
  <si>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</si>
  <si>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</si>
  <si>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</si>
  <si>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</si>
  <si>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</si>
  <si>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</si>
  <si>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</si>
  <si>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</si>
  <si>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</si>
  <si>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</si>
  <si>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</si>
  <si>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</si>
  <si>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TOTAL FEES DUE</t>
  </si>
  <si>
    <t>NOTE:</t>
  </si>
  <si>
    <t>x</t>
  </si>
  <si>
    <t>CHECKED BY</t>
  </si>
  <si>
    <t>Designation</t>
  </si>
  <si>
    <t>DATE :</t>
  </si>
  <si>
    <t>Signed</t>
  </si>
  <si>
    <t>for</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</si>
  <si>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</si>
  <si>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</si>
  <si>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</si>
  <si>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</si>
  <si>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</si>
  <si>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</si>
  <si>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</si>
  <si>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</si>
  <si>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</si>
  <si>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</si>
  <si>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</si>
  <si>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</si>
  <si>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</si>
  <si>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</si>
  <si>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</si>
  <si>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</si>
  <si>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</si>
  <si>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</si>
  <si>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</si>
  <si>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</si>
  <si>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</si>
  <si>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</si>
  <si>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</si>
  <si>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</si>
  <si>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</si>
  <si>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</si>
  <si>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</si>
  <si>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</si>
  <si>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</si>
  <si>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</si>
  <si>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</si>
  <si>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</si>
  <si>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</si>
  <si>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</si>
  <si>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</si>
  <si>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</si>
  <si>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</si>
  <si>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</si>
  <si>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</si>
  <si>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</si>
  <si>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</si>
  <si>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</si>
  <si>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</si>
  <si>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</si>
  <si>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</si>
  <si>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</si>
  <si>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</si>
  <si>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</si>
  <si>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</si>
  <si>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</si>
  <si>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</si>
  <si>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</si>
  <si>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</si>
  <si>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</si>
  <si>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</si>
  <si>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</si>
  <si>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</si>
  <si>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</si>
  <si>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</si>
  <si>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</si>
  <si>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</si>
  <si>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</si>
  <si>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</si>
  <si>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</si>
  <si>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</si>
  <si>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</si>
  <si>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</si>
  <si>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</si>
  <si>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</si>
  <si>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</si>
  <si>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</si>
  <si>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</si>
  <si>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</si>
  <si>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</si>
  <si>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</si>
  <si>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</si>
  <si>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</si>
  <si>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</si>
  <si>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</si>
  <si>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</si>
  <si>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</si>
  <si>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</si>
  <si>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</si>
  <si>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</si>
  <si>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</si>
  <si>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</si>
  <si>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</si>
  <si>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</si>
  <si>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</si>
  <si>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</si>
  <si>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</si>
  <si>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</si>
  <si>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</si>
  <si>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</si>
  <si>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 xml:space="preserve"> Report: Time Based fees </t>
  </si>
  <si>
    <t>For DIRECTOR: Project Management</t>
  </si>
  <si>
    <t>TYPE OF PROJECT:</t>
  </si>
  <si>
    <t>TARIFF OF FEES TO APPLY</t>
  </si>
  <si>
    <t>2004 Scales</t>
  </si>
  <si>
    <t>TAX INVOICE</t>
  </si>
  <si>
    <r>
      <t>2. Time Based fees:</t>
    </r>
    <r>
      <rPr>
        <b/>
        <sz val="11"/>
        <color indexed="10"/>
        <rFont val="Arial"/>
        <family val="2"/>
      </rPr>
      <t xml:space="preserve"> AGENT OF THE CLIENT</t>
    </r>
  </si>
  <si>
    <t>PAGE 2 OF INVOICE</t>
  </si>
  <si>
    <r>
      <t xml:space="preserve">3. Time Based fees: </t>
    </r>
    <r>
      <rPr>
        <b/>
        <sz val="11"/>
        <color indexed="10"/>
        <rFont val="Arial"/>
        <family val="2"/>
      </rPr>
      <t>Construction monitoring (only after written approval)</t>
    </r>
  </si>
  <si>
    <r>
      <t xml:space="preserve">4. Time Based fees: </t>
    </r>
    <r>
      <rPr>
        <b/>
        <sz val="11"/>
        <color indexed="10"/>
        <rFont val="Arial"/>
        <family val="2"/>
      </rPr>
      <t>Other</t>
    </r>
  </si>
  <si>
    <t>TRAVELLING &amp; SUBSISTENCE CHARGES</t>
  </si>
  <si>
    <t>1. Travelling Time</t>
  </si>
  <si>
    <t>Approved Hours</t>
  </si>
  <si>
    <t>DPW WCS NO:</t>
  </si>
  <si>
    <t>TOTAL VALUE OF ENGINEERING WORK :</t>
  </si>
  <si>
    <t>DATE OF INVOICE:</t>
  </si>
  <si>
    <t>DATE OF INVOICE</t>
  </si>
  <si>
    <t>TOTAL BASIC FEE</t>
  </si>
  <si>
    <t>VALUE FOR CALCULATION PURPOSES</t>
  </si>
  <si>
    <t>STRUCTURAL ENGINEERS' BUILDING PROJECTS</t>
  </si>
  <si>
    <t>DUPLICATES NOT AFFECTED BY ANY FACTOR OTHER THAN .25.</t>
  </si>
  <si>
    <t>860 000</t>
  </si>
  <si>
    <t>SCALE_2004B</t>
  </si>
  <si>
    <t>BUILDING PROJECT</t>
  </si>
  <si>
    <t xml:space="preserve">BASIC FEE: </t>
  </si>
  <si>
    <t>FEES (a) PRELIMINARY DESIGN, DESIGN, TENDER &amp; WORKING DRAWING STAGE</t>
  </si>
  <si>
    <t>FEES (b) CONSTRUCTION AND COMPLETION STAGES</t>
  </si>
  <si>
    <t>MASS CONCRETE FOUNDATIONS, BRICKWORK &amp; CLADDING IN DUPLICATED EXISTING FACILITIES AFFECTED BY 0.33, 0.25 &amp; 1.25 FACTORS.</t>
  </si>
  <si>
    <t>FEES (c ): TIME BASED</t>
  </si>
  <si>
    <t>FEES (d): EXPENSES AND COSTS (DISBURSEMENTS)</t>
  </si>
  <si>
    <t>TOTAL FEES (d) EXPENSES AND COSTS (DISBURSEMENTS)</t>
  </si>
  <si>
    <r>
      <t xml:space="preserve">REPORT STAGE </t>
    </r>
    <r>
      <rPr>
        <b/>
        <sz val="10"/>
        <color indexed="10"/>
        <rFont val="Arial"/>
        <family val="2"/>
      </rPr>
      <t>(If specifically appointed for this stage only )</t>
    </r>
  </si>
  <si>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</si>
  <si>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</si>
  <si>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</si>
  <si>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</si>
  <si>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</si>
  <si>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</si>
  <si>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</si>
  <si>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</si>
  <si>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</si>
  <si>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</si>
  <si>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</si>
  <si>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</si>
  <si>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</si>
  <si>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</si>
  <si>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</si>
  <si>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</si>
  <si>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</si>
  <si>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</si>
  <si>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</si>
  <si>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</si>
  <si>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</si>
  <si>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</si>
  <si>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</si>
  <si>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</si>
  <si>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</si>
  <si>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</si>
  <si>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This workbook makes provision for 36 payments.  From experience this should be enough.  If not, the matter must be reported to the D/PM Support, who can take same up with the designer/compiler of the workbook.</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</si>
  <si>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</si>
  <si>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</si>
  <si>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STRUCTURAL ENGINEERING SERVICES</t>
  </si>
  <si>
    <r>
      <t xml:space="preserve">When typing </t>
    </r>
    <r>
      <rPr>
        <b/>
        <sz val="10"/>
        <rFont val="Arial"/>
        <family val="2"/>
      </rPr>
      <t>amounts</t>
    </r>
    <r>
      <rPr>
        <sz val="10"/>
        <rFont val="Arial"/>
        <family val="2"/>
      </rPr>
      <t xml:space="preserve"> only type the value. No "R" in front and no spaces between the numbers.</t>
    </r>
  </si>
  <si>
    <t>FEES CODE (YEAR)</t>
  </si>
  <si>
    <t>COMPANY REGISTRATION NUMBER:</t>
  </si>
  <si>
    <t>DEPARTMENTAL FILE NO:</t>
  </si>
  <si>
    <t>DPW DRAWING NUMBER</t>
  </si>
  <si>
    <t>TELEPHONE &amp; FACSIMILE NUMBERS</t>
  </si>
  <si>
    <t>CONSULTANT'S INVOICE NUMBER:</t>
  </si>
  <si>
    <t>N</t>
  </si>
  <si>
    <t>S</t>
  </si>
  <si>
    <t>FACSIMILE NO:</t>
  </si>
  <si>
    <t>PROJECT MANAGER</t>
  </si>
  <si>
    <t>TELEPHONE NUMBER</t>
  </si>
  <si>
    <t>Tel</t>
  </si>
  <si>
    <t>DPW FILE NUMBER:</t>
  </si>
  <si>
    <t>DPW WCS NUMBER:</t>
  </si>
  <si>
    <t>Tel:</t>
  </si>
  <si>
    <t>Fax:</t>
  </si>
  <si>
    <t>WCS NO</t>
  </si>
  <si>
    <t xml:space="preserve">WCS NO </t>
  </si>
  <si>
    <r>
      <t xml:space="preserve">1. Time Based fees: </t>
    </r>
    <r>
      <rPr>
        <b/>
        <sz val="11"/>
        <color indexed="10"/>
        <rFont val="Arial"/>
        <family val="2"/>
      </rPr>
      <t>Report stage</t>
    </r>
    <r>
      <rPr>
        <b/>
        <sz val="11"/>
        <rFont val="Arial"/>
        <family val="2"/>
      </rPr>
      <t xml:space="preserve"> (Only if specifically appointed for this stage only)</t>
    </r>
  </si>
  <si>
    <t>TOTAL PERCENTAGE BASED FEES FOR PRELIMINARY DESIGN, DESIGN &amp; TENDER &amp;WORKING DRAWING STAGE</t>
  </si>
  <si>
    <t>TOTAL PROFESSIONAL FEES DUE (a) + (b)</t>
  </si>
  <si>
    <t>MASS CONCRETE FOUNDATIONS, BRICKWORK AND CLADDING NOT AFFECTED BY ANY FACTOR OTHER THAN 0.33.</t>
  </si>
  <si>
    <t>DUPLICATED EXISTING FACILITIES AFFECTED BY 0.25 &amp; 1.25 FACTORS ONLY.</t>
  </si>
  <si>
    <t>MASS CONCRETE FOUNDATIONS, BRICKWORK &amp; CLADDING IN EXISTING FACILITIES AFFECTED BY 0.33 &amp; 1.25 FACTORS ONLY.</t>
  </si>
  <si>
    <t>MASS CONCRETE FOUNDATIONS, BRICKWORK &amp; CLADDING IN DUPLICATES AFFECTED BY 0.33 &amp; .25 FACTORS ONLY.</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</si>
  <si>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</si>
  <si>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WORK NOT AFFECTED BY ANY FACTORS</t>
  </si>
  <si>
    <t>ALTERATIONS TO EXISTING FACILITIES NOT AFFECTED BY ANY FACTOR OTHER THAN 1.25.</t>
  </si>
  <si>
    <r>
      <t xml:space="preserve">The </t>
    </r>
    <r>
      <rPr>
        <b/>
        <sz val="10"/>
        <rFont val="Arial"/>
        <family val="2"/>
      </rPr>
      <t>dates</t>
    </r>
    <r>
      <rPr>
        <sz val="10"/>
        <rFont val="Arial"/>
        <family val="2"/>
      </rPr>
      <t xml:space="preserve"> must be typed in as follows: ddmmmyy i.e. "15aug05" </t>
    </r>
  </si>
  <si>
    <t>CLAIM</t>
  </si>
  <si>
    <t>PRELIMINARY DESIGN, DESIGN &amp; TENDER AND WORKING DRAWING STAGES. ALL VALUES MUST INCLUDE RELEVANT PROPORTION OF P&amp;G AND CPA DURING CONSTRUCTION STAGE.</t>
  </si>
  <si>
    <t>CONSTRUCTION AND COMPLETION STAGE (INTERIM PAYMENTS)                                                                                                   ALL VALUES MUST INCLUDE RELEVANT PROPORTION OF P&amp;G AND CPA</t>
  </si>
  <si>
    <t>CELL PHONE NUMBER</t>
  </si>
  <si>
    <t>CONSTRUCTION MONITORING ONLY</t>
  </si>
  <si>
    <t>Cell</t>
  </si>
  <si>
    <t>SUMMARY INVOICE</t>
  </si>
  <si>
    <t xml:space="preserve">1. VALUE OF WORK NOT AFFECTED BY ANY FACTORS </t>
  </si>
  <si>
    <t>2. VALUE OF ALL ALTERATIONS TO EXISTING FACILITIES NOT AFFECTED BY ANY FACTOR OTHER THAN 1.25.</t>
  </si>
  <si>
    <t>3. VALUE OF DUPLICATES NOT AFFECTED BY ANY FACTOR OTHER THAN 0.25.</t>
  </si>
  <si>
    <t>4. VALUE OF MASS CONCRETE FOUNDATIONS, BRICKWORK AND CLADDING NOT AFFECTED BY ANY FACTOR OTHER THAN 0.33.</t>
  </si>
  <si>
    <t>5. VALUE OF WORK IN DUPLICATED EXISTING FACILITIES NOT AFFECTED BY ANY FACTORS OTHER THAN 0.25 AND 1.25 FACTORS.</t>
  </si>
  <si>
    <t>6. VALUE OF MASS CONCRETE FOUNDATIONS, BRICKWORK AND CLADDING IN EXISTING FACILITIES AFFECTED BY 0.33 AND 1.25 FACTORS ONLY</t>
  </si>
  <si>
    <t>7. VALUE OF MASS CONCRETE FOUNDATIONS, BRICKWORK AND CLADDING IN DUPLICATES AFFECTED BY 0.33 AND 0.25 FACTORS ONLY.</t>
  </si>
  <si>
    <t>8. VALUE OF MASS CONCRETE FOUNDATIONS, BRICKWORK AND CLADDING IN DUPLICATED EXISTING FACILITIES AFFECTED BY 0.33,  0.25, AND 1.25 FACTORS.</t>
  </si>
  <si>
    <t xml:space="preserve">1. VALUE OF ALL WORK COMPLETED, EXCLUDING VALUE OF WORK TO EXISTING FACILITIES  </t>
  </si>
  <si>
    <t>2. VALUE OF ALL ALTERATIONS TO EXISTING FACILITIES COMPLETED, AFFECTED BY THE 1.25 FACTOR.</t>
  </si>
  <si>
    <t>ESTIMATES OR TENDER VALUES?</t>
  </si>
  <si>
    <t>ATTACHED TO CLAIM NO</t>
  </si>
  <si>
    <t>PAYMENT NO</t>
  </si>
  <si>
    <t>1</t>
  </si>
  <si>
    <t>CARRIED OVER</t>
  </si>
  <si>
    <t>38</t>
  </si>
  <si>
    <r>
      <t xml:space="preserve">(B) ESTIMATED VALUE FOR DESIGN FEES DURING CONSTRUCTION </t>
    </r>
    <r>
      <rPr>
        <b/>
        <sz val="12"/>
        <color indexed="10"/>
        <rFont val="Arial"/>
        <family val="2"/>
      </rPr>
      <t>(STAGE 4)</t>
    </r>
  </si>
  <si>
    <r>
      <t xml:space="preserve">(D) FINAL MEASURED VALUES INCL. CPA &amp; P&amp;G </t>
    </r>
    <r>
      <rPr>
        <b/>
        <sz val="12"/>
        <color indexed="10"/>
        <rFont val="Arial"/>
        <family val="2"/>
      </rPr>
      <t>(STAGE 5 ONLY)</t>
    </r>
  </si>
  <si>
    <r>
      <t xml:space="preserve">(C) VALUE OF COMPLETED WORK </t>
    </r>
    <r>
      <rPr>
        <b/>
        <sz val="12"/>
        <color indexed="10"/>
        <rFont val="Arial"/>
        <family val="2"/>
      </rPr>
      <t>(STAGE 4 &amp; 5)</t>
    </r>
  </si>
  <si>
    <r>
      <t xml:space="preserve">(A) ESTIMATED OR TENDER VALUES </t>
    </r>
    <r>
      <rPr>
        <b/>
        <sz val="12"/>
        <color indexed="10"/>
        <rFont val="Arial"/>
        <family val="2"/>
      </rPr>
      <t>(STAGES 1 TO 3)</t>
    </r>
  </si>
  <si>
    <t>TRAVELLING  TIME</t>
  </si>
  <si>
    <t>Travelling Time</t>
  </si>
  <si>
    <t xml:space="preserve">CONSTRUCTION MONITORING  &amp; OTHER </t>
  </si>
  <si>
    <t>Time Based fees: Other</t>
  </si>
  <si>
    <t>Construction monitoring &amp; Other Time Based Fees Total Excl VAT</t>
  </si>
  <si>
    <t>INPUT ALL INFORMATION FOR THE WHOLE PROJECT</t>
  </si>
  <si>
    <t>Toll Gate</t>
  </si>
  <si>
    <t>Typing Duplicating &amp; Printing TOTAL Excl VAT</t>
  </si>
  <si>
    <t>Travelling &amp; Public Transport Total Excl VAT</t>
  </si>
  <si>
    <r>
      <t>Additional Construction Monitoring</t>
    </r>
    <r>
      <rPr>
        <sz val="10"/>
        <rFont val="Arial"/>
        <family val="2"/>
      </rPr>
      <t>: A separately motivated fee is mentioned but not determined. This can be a separately calculated fee with the calculations shown on the Time Based sheet</t>
    </r>
  </si>
  <si>
    <t>Site Staff &amp; Other Charges Total Excl VAT</t>
  </si>
  <si>
    <t>Travelling Time Total Excl VAT</t>
  </si>
  <si>
    <t xml:space="preserve">Typing Total </t>
  </si>
  <si>
    <t>Duplicating Total</t>
  </si>
  <si>
    <t xml:space="preserve">Covers &amp; Binders Total </t>
  </si>
  <si>
    <t>Printing Total</t>
  </si>
  <si>
    <t>Travelling expenses Total</t>
  </si>
  <si>
    <t>Hours claimed</t>
  </si>
  <si>
    <t>TOTAL FOR PRELIMINARY DESIGN, DESIGN &amp; TENDER STAGE (a)</t>
  </si>
  <si>
    <t>TOTAL PERCENTAGE BASED FEES FOR CONSTRUCTION AND COMPLETION STAGES</t>
  </si>
  <si>
    <t>TOTAL FOR CONSTRUCTION AND COMPLETION STAGE (b)</t>
  </si>
  <si>
    <t>PLUS NON TAXABLE EXPENSES</t>
  </si>
  <si>
    <t>AMOUNT DUE</t>
  </si>
  <si>
    <t>NOTE: ALL ITEMS MUST EXCLUDE VAT</t>
  </si>
  <si>
    <t xml:space="preserve"> Report: Time Based fees Total Excl VAT</t>
  </si>
  <si>
    <t xml:space="preserve"> Agent of the client: Time Based fees Total Excl VAT</t>
  </si>
  <si>
    <t>Construction monitoring: Time Based fees Total Excl VAT</t>
  </si>
  <si>
    <t>Other: Time Based fees Total Excl VAT</t>
  </si>
  <si>
    <t>NOTE: ALL ITEMS MUST INCLUDE VAT</t>
  </si>
  <si>
    <t>Site Staff &amp; Other Charges Total Incl VAT</t>
  </si>
  <si>
    <t>PRELIMINARY DESIGN</t>
  </si>
  <si>
    <t>ESTIMATES ONLY</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</si>
  <si>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</si>
  <si>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</si>
  <si>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</si>
  <si>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</si>
  <si>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</si>
  <si>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</si>
  <si>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</si>
  <si>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</si>
  <si>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</si>
  <si>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</si>
  <si>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</si>
  <si>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</si>
  <si>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</si>
  <si>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</si>
  <si>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</si>
  <si>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</si>
  <si>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</si>
  <si>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Stage 3</t>
  </si>
  <si>
    <t>Working drawings</t>
  </si>
  <si>
    <r>
      <t> </t>
    </r>
    <r>
      <rPr>
        <b/>
        <sz val="11"/>
        <rFont val="Arial"/>
        <family val="2"/>
      </rPr>
      <t>Structural:  Engineering projects:</t>
    </r>
  </si>
  <si>
    <t>%</t>
  </si>
  <si>
    <t>Construction</t>
  </si>
  <si>
    <r>
      <t xml:space="preserve">Completion of all </t>
    </r>
    <r>
      <rPr>
        <b/>
        <sz val="11"/>
        <rFont val="Arial"/>
        <family val="2"/>
      </rPr>
      <t xml:space="preserve">consulting engineering </t>
    </r>
    <r>
      <rPr>
        <sz val="11"/>
        <rFont val="Arial"/>
        <family val="2"/>
      </rPr>
      <t>services</t>
    </r>
  </si>
  <si>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</si>
  <si>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</si>
  <si>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</si>
  <si>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</si>
  <si>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</si>
  <si>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</si>
  <si>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</si>
  <si>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</si>
  <si>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</si>
  <si>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</si>
  <si>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</si>
  <si>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</si>
  <si>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</si>
  <si>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</si>
  <si>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</si>
  <si>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</si>
  <si>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</si>
  <si>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PLEASE READ THE NOTES (1st SHEET) BEFORE STARTING TO POPULATE THE SHEETS. COMPLETE ALL YELLOW CELLS!!!</t>
  </si>
  <si>
    <t>PREVIOUS CLAIMS</t>
  </si>
  <si>
    <t>Toll Gate &amp; Parking</t>
  </si>
  <si>
    <t>3. Subsistence Charges [See your letter of appointment. Use either Table 4 or Table 5, not both]</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</si>
  <si>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</si>
  <si>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</si>
  <si>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</si>
  <si>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</si>
  <si>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</si>
  <si>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</si>
  <si>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</si>
  <si>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</si>
  <si>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</si>
  <si>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</si>
  <si>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</si>
  <si>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</si>
  <si>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</si>
  <si>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</si>
  <si>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</si>
  <si>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</si>
  <si>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</si>
  <si>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</si>
  <si>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</si>
  <si>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</si>
  <si>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</si>
  <si>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</si>
  <si>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</si>
  <si>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</si>
  <si>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</si>
  <si>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</si>
  <si>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</si>
  <si>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</si>
  <si>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</si>
  <si>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</si>
  <si>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</si>
  <si>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</si>
  <si>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</si>
  <si>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</si>
  <si>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</si>
  <si>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</si>
  <si>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</si>
  <si>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</si>
  <si>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</si>
  <si>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</si>
  <si>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</si>
  <si>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</si>
  <si>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</si>
  <si>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</si>
  <si>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</si>
  <si>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</si>
  <si>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</si>
  <si>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</si>
  <si>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</si>
  <si>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</si>
  <si>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</si>
  <si>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</si>
  <si>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</si>
  <si>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</si>
  <si>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</si>
  <si>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</si>
  <si>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</si>
  <si>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</si>
  <si>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</si>
  <si>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</si>
  <si>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</si>
  <si>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</si>
  <si>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</si>
  <si>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</si>
  <si>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</si>
  <si>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</si>
  <si>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</si>
  <si>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</si>
  <si>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</si>
  <si>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</si>
  <si>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</si>
  <si>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</si>
  <si>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</si>
  <si>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</si>
  <si>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</si>
  <si>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</si>
  <si>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</si>
  <si>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</si>
  <si>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</si>
  <si>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</si>
  <si>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</si>
  <si>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</si>
  <si>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</si>
  <si>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</si>
  <si>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</si>
  <si>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</si>
  <si>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</si>
  <si>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</si>
  <si>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</si>
  <si>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</si>
  <si>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</si>
  <si>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</si>
  <si>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</si>
  <si>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</si>
  <si>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</si>
  <si>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</si>
  <si>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</si>
  <si>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</si>
  <si>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</si>
  <si>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</si>
  <si>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</si>
  <si>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</si>
  <si>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</si>
  <si>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</si>
  <si>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</si>
  <si>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</si>
  <si>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</si>
  <si>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</si>
  <si>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</si>
  <si>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</si>
  <si>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</si>
  <si>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</si>
  <si>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</si>
  <si>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</si>
  <si>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</si>
  <si>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</si>
  <si>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</si>
  <si>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</si>
  <si>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</si>
  <si>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</si>
  <si>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</si>
  <si>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</si>
  <si>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</si>
  <si>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</si>
  <si>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</si>
  <si>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</si>
  <si>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</si>
  <si>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</si>
  <si>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</si>
  <si>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</si>
  <si>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</si>
  <si>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</si>
  <si>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</si>
  <si>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</si>
  <si>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</si>
  <si>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</si>
  <si>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</si>
  <si>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</si>
  <si>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</si>
  <si>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</si>
  <si>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</si>
  <si>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</si>
  <si>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</si>
  <si>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</si>
  <si>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</si>
  <si>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</si>
  <si>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</si>
  <si>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</si>
  <si>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</si>
  <si>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</si>
  <si>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</si>
  <si>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</si>
  <si>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</si>
  <si>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</si>
  <si>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</si>
  <si>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</si>
  <si>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</si>
  <si>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</si>
  <si>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</si>
  <si>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</si>
  <si>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</si>
  <si>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</si>
  <si>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</si>
  <si>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</si>
  <si>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</si>
  <si>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</si>
  <si>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</si>
  <si>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</si>
  <si>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</si>
  <si>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Version 3.1  2012-10</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</si>
</sst>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quot;R&quot;\ #,##0.00;&quot;R&quot;\ \-#,##0.00"/>
    <numFmt numFmtId="165" formatCode="_ &quot;R&quot;\ * #,##0.00_ ;_ &quot;R&quot;\ * \-#,##0.00_ ;_ &quot;R&quot;\ * &quot;-&quot;??_ ;_ @_ "/>
    <numFmt numFmtId="166" formatCode="&quot;R&quot;\ #,##0_);\(&quot;R&quot;\ #,##0\)"/>
    <numFmt numFmtId="167" formatCode="&quot;R&quot;\ #,##0.00_);\(&quot;R&quot;\ #,##0.00\)"/>
    <numFmt numFmtId="168" formatCode="#.00"/>
    <numFmt numFmtId="169" formatCode="#."/>
    <numFmt numFmtId="170" formatCode="m\o\n\th\ d\,\ yyyy"/>
    <numFmt numFmtId="171" formatCode="0.0%"/>
    <numFmt numFmtId="172" formatCode="&quot;R&quot;\ #,##0.00"/>
    <numFmt numFmtId="173" formatCode="[$R-1C09]\ #,##0.00"/>
    <numFmt numFmtId="174" formatCode="[$-1C09]dd\ mmmm\ yyyy;@"/>
    <numFmt numFmtId="175" formatCode="&quot;R&quot;\ #,##0"/>
    <numFmt numFmtId="176" formatCode="General_)"/>
    <numFmt numFmtId="177" formatCode="0.0"/>
    <numFmt numFmtId="178" formatCode="dd\ mmmm\ yyyy"/>
    <numFmt numFmtId="179" formatCode="0.000"/>
    <numFmt numFmtId="180" formatCode="00"/>
    <numFmt numFmtId="181" formatCode="000000"/>
    <numFmt numFmtId="182" formatCode="dd\-mmm\-yyyy"/>
  </numFmts>
  <fonts count="87"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sz val="10"/>
      <color indexed="18"/>
      <name val="Arial"/>
      <family val="2"/>
    </font>
    <font>
      <b/>
      <sz val="12"/>
      <color indexed="10"/>
      <name val="Arial"/>
      <family val="2"/>
    </font>
    <font>
      <b/>
      <sz val="16"/>
      <color indexed="17"/>
      <name val="Arial"/>
      <family val="2"/>
    </font>
    <font>
      <b/>
      <i/>
      <sz val="12"/>
      <color indexed="10"/>
      <name val="Arial"/>
      <family val="2"/>
    </font>
    <font>
      <b/>
      <i/>
      <sz val="14"/>
      <color indexed="8"/>
      <name val="Arial"/>
      <family val="2"/>
    </font>
    <font>
      <b/>
      <i/>
      <sz val="12"/>
      <name val="Arial"/>
      <family val="2"/>
    </font>
    <font>
      <sz val="12"/>
      <name val="Courier"/>
      <family val="3"/>
    </font>
    <font>
      <i/>
      <sz val="12"/>
      <name val="Arial"/>
      <family val="2"/>
    </font>
    <font>
      <i/>
      <sz val="12"/>
      <color indexed="12"/>
      <name val="Arial"/>
      <family val="2"/>
    </font>
    <font>
      <b/>
      <i/>
      <sz val="12"/>
      <color indexed="12"/>
      <name val="Arial"/>
      <family val="2"/>
    </font>
    <font>
      <b/>
      <sz val="14"/>
      <color indexed="12"/>
      <name val="Arial"/>
      <family val="2"/>
    </font>
    <font>
      <sz val="14"/>
      <name val="Arial"/>
      <family val="2"/>
    </font>
    <font>
      <b/>
      <sz val="12"/>
      <color indexed="8"/>
      <name val="Arial"/>
      <family val="2"/>
    </font>
    <font>
      <b/>
      <u/>
      <sz val="14"/>
      <color indexed="12"/>
      <name val="Arial"/>
      <family val="2"/>
    </font>
    <font>
      <sz val="14"/>
      <color indexed="8"/>
      <name val="Arial"/>
      <family val="2"/>
    </font>
    <font>
      <b/>
      <sz val="12"/>
      <color indexed="12"/>
      <name val="Arial"/>
      <family val="2"/>
    </font>
    <font>
      <b/>
      <sz val="11"/>
      <color indexed="8"/>
      <name val="Arial"/>
      <family val="2"/>
    </font>
    <font>
      <b/>
      <u/>
      <sz val="11"/>
      <name val="Arial"/>
      <family val="2"/>
    </font>
    <font>
      <b/>
      <sz val="10"/>
      <color indexed="81"/>
      <name val="Tahoma"/>
      <family val="2"/>
    </font>
    <font>
      <sz val="10"/>
      <color indexed="81"/>
      <name val="Tahoma"/>
      <family val="2"/>
    </font>
    <font>
      <i/>
      <sz val="11"/>
      <color indexed="8"/>
      <name val="Arial"/>
      <family val="2"/>
    </font>
    <font>
      <i/>
      <sz val="11"/>
      <name val="Arial"/>
      <family val="2"/>
    </font>
    <font>
      <i/>
      <sz val="12"/>
      <color indexed="8"/>
      <name val="Arial"/>
      <family val="2"/>
    </font>
    <font>
      <b/>
      <sz val="22"/>
      <color indexed="10"/>
      <name val="Arial"/>
      <family val="2"/>
    </font>
    <font>
      <b/>
      <sz val="18"/>
      <color indexed="10"/>
      <name val="Arial"/>
      <family val="2"/>
    </font>
    <font>
      <b/>
      <i/>
      <sz val="14"/>
      <color indexed="10"/>
      <name val="Arial"/>
      <family val="2"/>
    </font>
    <font>
      <sz val="24"/>
      <color indexed="10"/>
      <name val="Arial"/>
      <family val="2"/>
    </font>
    <font>
      <b/>
      <u/>
      <sz val="16"/>
      <color indexed="10"/>
      <name val="Arial"/>
      <family val="2"/>
    </font>
    <font>
      <sz val="16"/>
      <name val="Arial"/>
      <family val="2"/>
    </font>
    <font>
      <sz val="16"/>
      <name val="Courier"/>
      <family val="3"/>
    </font>
    <font>
      <u/>
      <sz val="16"/>
      <name val="Arial"/>
      <family val="2"/>
    </font>
    <font>
      <b/>
      <sz val="18"/>
      <color indexed="12"/>
      <name val="Arial"/>
      <family val="2"/>
    </font>
    <font>
      <b/>
      <sz val="14"/>
      <name val="Arial"/>
      <family val="2"/>
    </font>
    <font>
      <sz val="9"/>
      <name val="Arial"/>
      <family val="2"/>
    </font>
    <font>
      <b/>
      <i/>
      <sz val="12"/>
      <color indexed="12"/>
      <name val="Courier"/>
      <family val="3"/>
    </font>
    <font>
      <b/>
      <i/>
      <sz val="12"/>
      <name val="Courier"/>
      <family val="3"/>
    </font>
    <font>
      <b/>
      <u/>
      <sz val="12"/>
      <name val="Arial"/>
      <family val="2"/>
    </font>
    <font>
      <b/>
      <sz val="20"/>
      <name val="Arial"/>
      <family val="2"/>
    </font>
    <font>
      <b/>
      <u/>
      <sz val="12"/>
      <color indexed="10"/>
      <name val="Arial"/>
      <family val="2"/>
    </font>
    <font>
      <b/>
      <i/>
      <sz val="10"/>
      <name val="Arial"/>
      <family val="2"/>
    </font>
    <font>
      <b/>
      <sz val="11"/>
      <color indexed="12"/>
      <name val="Arial"/>
      <family val="2"/>
    </font>
    <font>
      <sz val="8"/>
      <name val="Courier"/>
      <family val="3"/>
    </font>
    <font>
      <sz val="8"/>
      <color indexed="10"/>
      <name val="Tahoma"/>
      <family val="2"/>
    </font>
    <font>
      <b/>
      <sz val="22"/>
      <color indexed="57"/>
      <name val="Arial"/>
      <family val="2"/>
    </font>
    <font>
      <b/>
      <sz val="12"/>
      <color indexed="57"/>
      <name val="Courier"/>
      <family val="3"/>
    </font>
    <font>
      <b/>
      <sz val="12"/>
      <name val="Courier"/>
      <family val="3"/>
    </font>
    <font>
      <b/>
      <sz val="11"/>
      <color indexed="10"/>
      <name val="Arial Narrow"/>
      <family val="2"/>
    </font>
    <font>
      <sz val="12"/>
      <color indexed="10"/>
      <name val="Courier"/>
      <family val="3"/>
    </font>
    <font>
      <u/>
      <sz val="12"/>
      <color rgb="FFFF0000"/>
      <name val="Arial"/>
      <family val="2"/>
    </font>
    <font>
      <u/>
      <sz val="12"/>
      <name val="Arial"/>
      <family val="2"/>
    </font>
    <font>
      <i/>
      <sz val="14"/>
      <name val="Arial"/>
      <family val="2"/>
    </font>
    <font>
      <b/>
      <u/>
      <sz val="10"/>
      <name val="Arial"/>
      <family val="2"/>
    </font>
    <font>
      <b/>
      <u/>
      <sz val="14"/>
      <name val="Arial"/>
      <family val="2"/>
    </font>
    <font>
      <u/>
      <sz val="10"/>
      <name val="Arial"/>
      <family val="2"/>
    </font>
    <font>
      <b/>
      <sz val="11"/>
      <color rgb="FF1F497D"/>
      <name val="Arial"/>
      <family val="2"/>
    </font>
    <font>
      <sz val="11"/>
      <color rgb="FF1F497D"/>
      <name val="Arial"/>
      <family val="2"/>
    </font>
    <font>
      <sz val="8"/>
      <name val="Arial"/>
      <family val="2"/>
    </font>
    <font>
      <b/>
      <sz val="10"/>
      <name val="Courier"/>
      <family val="3"/>
    </font>
    <font>
      <b/>
      <i/>
      <sz val="10"/>
      <color rgb="FFFF0000"/>
      <name val="Arial"/>
      <family val="2"/>
    </font>
  </fonts>
  <fills count="14">
    <fill>
      <patternFill patternType="none"/>
    </fill>
    <fill>
      <patternFill patternType="gray125"/>
    </fill>
    <fill>
      <patternFill patternType="lightHorizontal">
        <fgColor indexed="9"/>
      </patternFill>
    </fill>
    <fill>
      <patternFill patternType="solid">
        <fgColor indexed="57"/>
        <bgColor indexed="64"/>
      </patternFill>
    </fill>
    <fill>
      <patternFill patternType="solid">
        <fgColor indexed="43"/>
        <bgColor indexed="64"/>
      </patternFill>
    </fill>
    <fill>
      <patternFill patternType="solid">
        <fgColor indexed="13"/>
        <bgColor indexed="64"/>
      </patternFill>
    </fill>
    <fill>
      <patternFill patternType="solid">
        <fgColor indexed="43"/>
        <bgColor indexed="9"/>
      </patternFill>
    </fill>
    <fill>
      <patternFill patternType="solid">
        <fgColor indexed="52"/>
        <bgColor indexed="64"/>
      </patternFill>
    </fill>
    <fill>
      <patternFill patternType="lightTrellis"/>
    </fill>
    <fill>
      <patternFill patternType="solid">
        <fgColor indexed="22"/>
        <bgColor indexed="64"/>
      </patternFill>
    </fill>
    <fill>
      <patternFill patternType="solid">
        <fgColor indexed="49"/>
        <bgColor indexed="64"/>
      </patternFill>
    </fill>
    <fill>
      <patternFill patternType="solid">
        <fgColor indexed="42"/>
        <bgColor indexed="64"/>
      </patternFill>
    </fill>
    <fill>
      <patternFill patternType="solid">
        <fgColor indexed="51"/>
        <bgColor indexed="64"/>
      </patternFill>
    </fill>
    <fill>
      <patternFill patternType="solid">
        <fgColor theme="0" tint="-4.9989318521683403E-2"/>
        <bgColor indexed="64"/>
      </patternFill>
    </fill>
  </fills>
  <borders count="187">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style="double">
        <color indexed="64"/>
      </right>
      <top/>
      <bottom style="double">
        <color indexed="64"/>
      </bottom>
      <diagonal/>
    </border>
    <border>
      <left/>
      <right/>
      <top style="medium">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diagonal/>
    </border>
    <border>
      <left style="double">
        <color indexed="64"/>
      </left>
      <right/>
      <top style="dotted">
        <color indexed="64"/>
      </top>
      <bottom style="thin">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top style="hair">
        <color indexed="64"/>
      </top>
      <bottom style="hair">
        <color indexed="64"/>
      </bottom>
      <diagonal/>
    </border>
    <border>
      <left style="thin">
        <color indexed="64"/>
      </left>
      <right/>
      <top/>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medium">
        <color indexed="64"/>
      </top>
      <bottom style="double">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right style="double">
        <color indexed="64"/>
      </right>
      <top/>
      <bottom style="thin">
        <color indexed="64"/>
      </bottom>
      <diagonal/>
    </border>
    <border>
      <left/>
      <right style="thin">
        <color indexed="64"/>
      </right>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tted">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double">
        <color indexed="64"/>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hair">
        <color indexed="64"/>
      </top>
      <bottom/>
      <diagonal/>
    </border>
    <border>
      <left/>
      <right style="double">
        <color indexed="64"/>
      </right>
      <top style="thin">
        <color indexed="64"/>
      </top>
      <bottom style="double">
        <color indexed="64"/>
      </bottom>
      <diagonal/>
    </border>
    <border>
      <left style="double">
        <color indexed="64"/>
      </left>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diagonal/>
    </border>
    <border>
      <left/>
      <right/>
      <top/>
      <bottom style="dotted">
        <color indexed="64"/>
      </bottom>
      <diagonal/>
    </border>
    <border>
      <left/>
      <right style="double">
        <color indexed="64"/>
      </right>
      <top/>
      <bottom style="dotted">
        <color indexed="64"/>
      </bottom>
      <diagonal/>
    </border>
    <border>
      <left style="thin">
        <color indexed="64"/>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bottom style="dotted">
        <color indexed="64"/>
      </bottom>
      <diagonal/>
    </border>
    <border>
      <left/>
      <right style="thin">
        <color indexed="64"/>
      </right>
      <top/>
      <bottom style="dotted">
        <color indexed="64"/>
      </bottom>
      <diagonal/>
    </border>
    <border>
      <left/>
      <right style="thin">
        <color indexed="64"/>
      </right>
      <top style="dotted">
        <color indexed="64"/>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double">
        <color indexed="64"/>
      </bottom>
      <diagonal/>
    </border>
    <border>
      <left/>
      <right/>
      <top style="dotted">
        <color indexed="64"/>
      </top>
      <bottom/>
      <diagonal/>
    </border>
    <border>
      <left style="double">
        <color indexed="64"/>
      </left>
      <right/>
      <top style="dotted">
        <color indexed="64"/>
      </top>
      <bottom/>
      <diagonal/>
    </border>
    <border>
      <left style="thin">
        <color indexed="64"/>
      </left>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18">
    <xf numFmtId="0" fontId="0" fillId="0" borderId="0"/>
    <xf numFmtId="165" fontId="1" fillId="0" borderId="0" applyFont="0" applyFill="0" applyBorder="0" applyAlignment="0" applyProtection="0"/>
    <xf numFmtId="170"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8" fontId="2" fillId="0" borderId="0">
      <protection locked="0"/>
    </xf>
    <xf numFmtId="169" fontId="3" fillId="0" borderId="0">
      <protection locked="0"/>
    </xf>
    <xf numFmtId="169" fontId="3" fillId="0" borderId="0">
      <protection locked="0"/>
    </xf>
    <xf numFmtId="0" fontId="25" fillId="0" borderId="0"/>
    <xf numFmtId="0" fontId="14" fillId="0" borderId="0"/>
    <xf numFmtId="0" fontId="34" fillId="0" borderId="0" applyFont="0"/>
    <xf numFmtId="9" fontId="1" fillId="0" borderId="0" applyFont="0" applyFill="0" applyBorder="0" applyAlignment="0" applyProtection="0"/>
    <xf numFmtId="169" fontId="2" fillId="0" borderId="1">
      <protection locked="0"/>
    </xf>
  </cellStyleXfs>
  <cellXfs count="1246">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0" fillId="0" borderId="0" xfId="0" applyBorder="1" applyAlignment="1"/>
    <xf numFmtId="0" fontId="0" fillId="0" borderId="4" xfId="0" applyBorder="1"/>
    <xf numFmtId="0" fontId="18" fillId="0" borderId="0" xfId="0" applyFont="1"/>
    <xf numFmtId="0" fontId="4" fillId="0" borderId="0" xfId="0" applyFont="1"/>
    <xf numFmtId="3" fontId="29" fillId="0" borderId="0" xfId="14" applyNumberFormat="1" applyFont="1" applyBorder="1" applyProtection="1"/>
    <xf numFmtId="3" fontId="28" fillId="0" borderId="5" xfId="0" applyNumberFormat="1" applyFont="1" applyBorder="1"/>
    <xf numFmtId="3" fontId="28" fillId="0" borderId="6" xfId="0" applyNumberFormat="1" applyFont="1" applyBorder="1"/>
    <xf numFmtId="10" fontId="28" fillId="0" borderId="7" xfId="16" applyNumberFormat="1" applyFont="1" applyBorder="1" applyAlignment="1">
      <alignment horizontal="center"/>
    </xf>
    <xf numFmtId="10" fontId="28" fillId="0" borderId="8" xfId="16" applyNumberFormat="1" applyFont="1" applyBorder="1" applyAlignment="1">
      <alignment horizontal="center"/>
    </xf>
    <xf numFmtId="0" fontId="4" fillId="0" borderId="3" xfId="0" applyFont="1" applyFill="1" applyBorder="1" applyAlignment="1" applyProtection="1">
      <alignment horizontal="left" vertical="center" wrapText="1"/>
    </xf>
    <xf numFmtId="0" fontId="0" fillId="0" borderId="0" xfId="0" applyAlignment="1">
      <alignment horizontal="left" vertical="center"/>
    </xf>
    <xf numFmtId="0" fontId="4" fillId="0" borderId="9" xfId="0" applyFont="1" applyFill="1" applyBorder="1" applyAlignment="1" applyProtection="1">
      <alignment horizontal="left" vertical="center" wrapText="1"/>
    </xf>
    <xf numFmtId="0" fontId="0" fillId="0" borderId="0" xfId="0" applyAlignment="1">
      <alignment horizontal="right" vertical="center"/>
    </xf>
    <xf numFmtId="0" fontId="41"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16" fillId="0" borderId="0" xfId="0" applyFont="1"/>
    <xf numFmtId="0" fontId="18" fillId="0" borderId="3" xfId="0" applyFont="1" applyFill="1" applyBorder="1" applyAlignment="1" applyProtection="1">
      <alignment horizontal="left" vertical="center" wrapText="1"/>
    </xf>
    <xf numFmtId="0" fontId="18" fillId="0" borderId="0" xfId="0" applyFont="1" applyBorder="1" applyAlignment="1" applyProtection="1">
      <alignment horizontal="left" vertical="center"/>
    </xf>
    <xf numFmtId="10" fontId="28" fillId="0" borderId="10" xfId="0" applyNumberFormat="1" applyFont="1" applyBorder="1" applyAlignment="1">
      <alignment horizontal="center"/>
    </xf>
    <xf numFmtId="3" fontId="28" fillId="0" borderId="5" xfId="0" applyNumberFormat="1" applyFont="1" applyBorder="1" applyAlignment="1">
      <alignment horizontal="right"/>
    </xf>
    <xf numFmtId="3" fontId="28" fillId="0" borderId="11" xfId="0" applyNumberFormat="1" applyFont="1" applyBorder="1"/>
    <xf numFmtId="3" fontId="28" fillId="0" borderId="12" xfId="0" applyNumberFormat="1" applyFont="1" applyBorder="1"/>
    <xf numFmtId="3" fontId="28" fillId="0" borderId="13" xfId="0" applyNumberFormat="1" applyFont="1" applyBorder="1"/>
    <xf numFmtId="3" fontId="28" fillId="0" borderId="14" xfId="0" applyNumberFormat="1" applyFont="1" applyBorder="1"/>
    <xf numFmtId="0" fontId="5" fillId="0" borderId="3" xfId="0" applyFont="1" applyFill="1" applyBorder="1" applyAlignment="1" applyProtection="1">
      <alignment vertical="center"/>
    </xf>
    <xf numFmtId="0" fontId="4" fillId="0" borderId="0" xfId="0" applyFont="1" applyBorder="1" applyAlignment="1" applyProtection="1">
      <alignment vertical="center"/>
    </xf>
    <xf numFmtId="9" fontId="5" fillId="0" borderId="3" xfId="0" applyNumberFormat="1" applyFont="1" applyFill="1" applyBorder="1" applyAlignment="1" applyProtection="1">
      <alignment vertical="center"/>
    </xf>
    <xf numFmtId="0" fontId="18" fillId="0" borderId="0" xfId="0" applyFont="1" applyBorder="1" applyAlignment="1" applyProtection="1">
      <alignment vertical="center"/>
    </xf>
    <xf numFmtId="0" fontId="4" fillId="0" borderId="0" xfId="0" applyFont="1" applyFill="1" applyBorder="1" applyAlignment="1" applyProtection="1">
      <alignment vertical="center"/>
    </xf>
    <xf numFmtId="0" fontId="18" fillId="0" borderId="4" xfId="0" applyFont="1" applyBorder="1" applyAlignment="1" applyProtection="1">
      <alignment vertical="center"/>
    </xf>
    <xf numFmtId="172" fontId="4" fillId="0" borderId="0" xfId="0" applyNumberFormat="1" applyFont="1" applyFill="1" applyBorder="1" applyAlignment="1" applyProtection="1">
      <alignment vertical="center"/>
    </xf>
    <xf numFmtId="0" fontId="4" fillId="0" borderId="15" xfId="0" applyFont="1" applyBorder="1" applyAlignment="1" applyProtection="1">
      <alignment vertical="center"/>
    </xf>
    <xf numFmtId="0" fontId="5" fillId="0" borderId="2" xfId="0" applyFont="1" applyFill="1" applyBorder="1" applyAlignment="1" applyProtection="1">
      <alignment vertical="center"/>
    </xf>
    <xf numFmtId="167" fontId="5" fillId="0" borderId="4"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7"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6"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6" fontId="4" fillId="0" borderId="0" xfId="0" applyNumberFormat="1" applyFont="1" applyFill="1" applyBorder="1" applyAlignment="1" applyProtection="1">
      <alignment vertical="center"/>
    </xf>
    <xf numFmtId="172" fontId="6" fillId="0" borderId="0" xfId="0" applyNumberFormat="1" applyFont="1" applyFill="1" applyBorder="1" applyAlignment="1" applyProtection="1">
      <alignment vertical="center"/>
    </xf>
    <xf numFmtId="0" fontId="6" fillId="0" borderId="3" xfId="0" applyFont="1" applyFill="1" applyBorder="1" applyAlignment="1" applyProtection="1">
      <alignment vertical="center"/>
    </xf>
    <xf numFmtId="167" fontId="5" fillId="0" borderId="0" xfId="0" applyNumberFormat="1" applyFont="1" applyFill="1" applyBorder="1" applyAlignment="1" applyProtection="1">
      <alignment vertical="center"/>
    </xf>
    <xf numFmtId="0" fontId="5" fillId="0" borderId="16" xfId="0" applyFont="1" applyFill="1" applyBorder="1" applyAlignment="1" applyProtection="1">
      <alignment vertical="center"/>
    </xf>
    <xf numFmtId="0" fontId="4" fillId="0" borderId="17" xfId="0" applyFont="1" applyBorder="1" applyAlignment="1" applyProtection="1">
      <alignment vertical="center"/>
    </xf>
    <xf numFmtId="0" fontId="5" fillId="0" borderId="17" xfId="0" applyFont="1" applyFill="1" applyBorder="1" applyAlignment="1" applyProtection="1">
      <alignment vertical="center"/>
    </xf>
    <xf numFmtId="0" fontId="4" fillId="0" borderId="17" xfId="0" applyFont="1" applyBorder="1" applyAlignment="1" applyProtection="1">
      <alignment horizontal="left" vertical="center"/>
    </xf>
    <xf numFmtId="0" fontId="7" fillId="0" borderId="17" xfId="0" applyFont="1" applyBorder="1" applyAlignment="1" applyProtection="1">
      <alignment horizontal="left" vertical="center"/>
    </xf>
    <xf numFmtId="0" fontId="6" fillId="0" borderId="17" xfId="0" applyFont="1" applyFill="1" applyBorder="1" applyAlignment="1" applyProtection="1">
      <alignment vertical="center"/>
    </xf>
    <xf numFmtId="166" fontId="5" fillId="0" borderId="0" xfId="0" applyNumberFormat="1" applyFont="1" applyFill="1" applyBorder="1" applyAlignment="1" applyProtection="1">
      <alignment vertical="center"/>
    </xf>
    <xf numFmtId="0" fontId="5" fillId="0" borderId="17" xfId="0" applyFont="1" applyFill="1" applyBorder="1" applyAlignment="1" applyProtection="1">
      <alignment horizontal="left" vertical="center"/>
    </xf>
    <xf numFmtId="0" fontId="5" fillId="0" borderId="18"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0" xfId="0" applyFont="1" applyFill="1" applyBorder="1" applyAlignment="1" applyProtection="1">
      <alignment horizontal="left" vertical="center"/>
    </xf>
    <xf numFmtId="167" fontId="5" fillId="0" borderId="2"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0" fontId="4" fillId="0" borderId="20" xfId="0" applyFont="1" applyBorder="1" applyAlignment="1" applyProtection="1">
      <alignment vertical="center"/>
    </xf>
    <xf numFmtId="0" fontId="5" fillId="0" borderId="20" xfId="0" applyFont="1" applyFill="1" applyBorder="1" applyAlignment="1" applyProtection="1">
      <alignment horizontal="left" vertical="center"/>
    </xf>
    <xf numFmtId="0" fontId="5" fillId="0" borderId="1" xfId="0" applyFont="1" applyFill="1" applyBorder="1" applyAlignment="1" applyProtection="1">
      <alignment vertical="center"/>
    </xf>
    <xf numFmtId="0" fontId="15" fillId="0" borderId="0" xfId="0" applyFont="1" applyBorder="1" applyAlignment="1" applyProtection="1">
      <alignment vertical="center"/>
    </xf>
    <xf numFmtId="0" fontId="19" fillId="0" borderId="3" xfId="0" applyFont="1" applyBorder="1" applyAlignment="1" applyProtection="1">
      <alignment vertical="center"/>
    </xf>
    <xf numFmtId="49" fontId="18" fillId="0" borderId="0" xfId="0" applyNumberFormat="1" applyFont="1" applyBorder="1" applyAlignment="1" applyProtection="1">
      <alignment vertical="center"/>
    </xf>
    <xf numFmtId="0" fontId="18" fillId="0" borderId="3" xfId="0" applyFont="1" applyBorder="1" applyAlignment="1" applyProtection="1">
      <alignment vertical="center"/>
    </xf>
    <xf numFmtId="0" fontId="19" fillId="0" borderId="16" xfId="0" applyFont="1" applyBorder="1" applyAlignment="1" applyProtection="1">
      <alignment vertical="center"/>
    </xf>
    <xf numFmtId="0" fontId="35" fillId="0" borderId="17" xfId="0" applyFont="1" applyBorder="1" applyAlignment="1" applyProtection="1">
      <alignment vertical="center"/>
    </xf>
    <xf numFmtId="0" fontId="18" fillId="0" borderId="17" xfId="0" applyFont="1" applyBorder="1" applyAlignment="1" applyProtection="1">
      <alignment vertical="center"/>
    </xf>
    <xf numFmtId="0" fontId="18" fillId="0" borderId="21" xfId="0" applyFont="1" applyBorder="1" applyAlignment="1" applyProtection="1">
      <alignment vertical="center"/>
    </xf>
    <xf numFmtId="0" fontId="23" fillId="0" borderId="0" xfId="13" applyNumberFormat="1" applyFont="1" applyFill="1" applyBorder="1" applyAlignment="1" applyProtection="1">
      <alignment vertical="center"/>
      <protection hidden="1"/>
    </xf>
    <xf numFmtId="0" fontId="35" fillId="0" borderId="0" xfId="0" applyFont="1" applyBorder="1" applyAlignment="1" applyProtection="1">
      <alignment vertical="center"/>
    </xf>
    <xf numFmtId="0" fontId="35" fillId="0" borderId="0" xfId="0" applyFont="1" applyBorder="1" applyAlignment="1" applyProtection="1">
      <alignment horizontal="left" vertical="center"/>
    </xf>
    <xf numFmtId="0" fontId="35" fillId="0" borderId="4" xfId="0" applyFont="1" applyBorder="1" applyAlignment="1" applyProtection="1">
      <alignment vertical="center"/>
    </xf>
    <xf numFmtId="0" fontId="19" fillId="0" borderId="0" xfId="0" applyFont="1" applyBorder="1" applyAlignment="1" applyProtection="1">
      <alignment vertical="center"/>
    </xf>
    <xf numFmtId="176" fontId="37" fillId="0" borderId="0" xfId="13" applyNumberFormat="1" applyFont="1" applyFill="1" applyBorder="1" applyAlignment="1" applyProtection="1">
      <alignment vertical="center"/>
      <protection hidden="1"/>
    </xf>
    <xf numFmtId="0" fontId="35" fillId="0" borderId="0" xfId="0" applyFont="1" applyFill="1" applyBorder="1" applyAlignment="1" applyProtection="1">
      <alignment horizontal="left" vertical="center"/>
    </xf>
    <xf numFmtId="0" fontId="15" fillId="0" borderId="4" xfId="0" applyFont="1" applyBorder="1" applyAlignment="1" applyProtection="1">
      <alignment vertical="center"/>
    </xf>
    <xf numFmtId="0" fontId="15" fillId="0" borderId="21" xfId="0" applyFont="1" applyBorder="1" applyAlignment="1" applyProtection="1">
      <alignment vertical="center"/>
    </xf>
    <xf numFmtId="0" fontId="4" fillId="0" borderId="2" xfId="0" applyFont="1" applyFill="1" applyBorder="1" applyAlignment="1" applyProtection="1">
      <alignment vertical="center"/>
    </xf>
    <xf numFmtId="172" fontId="39" fillId="0" borderId="0" xfId="0" applyNumberFormat="1" applyFont="1" applyBorder="1" applyAlignment="1" applyProtection="1">
      <alignment horizontal="center" vertical="center"/>
    </xf>
    <xf numFmtId="10" fontId="4" fillId="0" borderId="0" xfId="16" applyNumberFormat="1" applyFont="1" applyFill="1" applyBorder="1" applyAlignment="1" applyProtection="1">
      <alignment vertical="center"/>
    </xf>
    <xf numFmtId="172" fontId="4" fillId="0" borderId="0" xfId="0" applyNumberFormat="1" applyFont="1" applyFill="1" applyBorder="1" applyAlignment="1" applyProtection="1">
      <alignment horizontal="center" vertical="center"/>
    </xf>
    <xf numFmtId="175" fontId="4" fillId="0" borderId="0" xfId="0" applyNumberFormat="1" applyFont="1" applyFill="1" applyBorder="1" applyAlignment="1" applyProtection="1">
      <alignment vertical="center"/>
    </xf>
    <xf numFmtId="172" fontId="4" fillId="0" borderId="0" xfId="0" applyNumberFormat="1" applyFont="1" applyFill="1" applyBorder="1" applyAlignment="1" applyProtection="1">
      <alignment horizontal="left" vertical="center"/>
    </xf>
    <xf numFmtId="9" fontId="4" fillId="0" borderId="3"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2" fontId="4" fillId="0" borderId="0" xfId="0" applyNumberFormat="1" applyFont="1" applyBorder="1" applyAlignment="1" applyProtection="1">
      <alignment vertical="center"/>
    </xf>
    <xf numFmtId="172" fontId="39" fillId="0" borderId="0" xfId="0" applyNumberFormat="1" applyFont="1" applyFill="1" applyBorder="1" applyAlignment="1" applyProtection="1">
      <alignment vertical="center"/>
    </xf>
    <xf numFmtId="175" fontId="4" fillId="0" borderId="0" xfId="16" applyNumberFormat="1" applyFont="1" applyFill="1" applyBorder="1" applyAlignment="1" applyProtection="1">
      <alignment vertical="center"/>
    </xf>
    <xf numFmtId="9" fontId="4" fillId="0" borderId="0" xfId="16" applyFont="1" applyFill="1" applyBorder="1" applyAlignment="1" applyProtection="1">
      <alignment vertical="center"/>
    </xf>
    <xf numFmtId="0" fontId="5" fillId="0" borderId="0" xfId="0" applyFont="1" applyFill="1" applyBorder="1" applyAlignment="1" applyProtection="1">
      <alignment horizontal="center" vertical="center"/>
    </xf>
    <xf numFmtId="172" fontId="39" fillId="0" borderId="0" xfId="0" applyNumberFormat="1" applyFont="1" applyFill="1" applyBorder="1" applyAlignment="1" applyProtection="1">
      <alignment horizontal="center" vertical="center"/>
    </xf>
    <xf numFmtId="10" fontId="7" fillId="0" borderId="0" xfId="16" applyNumberFormat="1" applyFont="1" applyFill="1" applyBorder="1" applyAlignment="1" applyProtection="1">
      <alignment vertical="center"/>
    </xf>
    <xf numFmtId="9" fontId="4" fillId="0" borderId="16" xfId="0" applyNumberFormat="1" applyFont="1" applyFill="1" applyBorder="1" applyAlignment="1" applyProtection="1">
      <alignment vertical="center"/>
    </xf>
    <xf numFmtId="0" fontId="4" fillId="0" borderId="17" xfId="0" applyFont="1" applyFill="1" applyBorder="1" applyAlignment="1" applyProtection="1">
      <alignment vertical="center"/>
    </xf>
    <xf numFmtId="0" fontId="4" fillId="0" borderId="17" xfId="0" applyFont="1" applyBorder="1" applyAlignment="1" applyProtection="1">
      <alignment horizontal="center" vertical="center"/>
    </xf>
    <xf numFmtId="172" fontId="4" fillId="0" borderId="17" xfId="0" applyNumberFormat="1" applyFont="1" applyBorder="1" applyAlignment="1" applyProtection="1">
      <alignment vertical="center"/>
    </xf>
    <xf numFmtId="172" fontId="4" fillId="0" borderId="17" xfId="0" applyNumberFormat="1" applyFont="1" applyFill="1" applyBorder="1" applyAlignment="1" applyProtection="1">
      <alignment vertical="center"/>
    </xf>
    <xf numFmtId="175" fontId="4" fillId="0" borderId="17" xfId="16" applyNumberFormat="1" applyFont="1" applyFill="1" applyBorder="1" applyAlignment="1" applyProtection="1">
      <alignment vertical="center"/>
    </xf>
    <xf numFmtId="172" fontId="4" fillId="0" borderId="17" xfId="0" applyNumberFormat="1" applyFont="1" applyFill="1" applyBorder="1" applyAlignment="1" applyProtection="1">
      <alignment horizontal="center" vertical="center"/>
    </xf>
    <xf numFmtId="0" fontId="41" fillId="0" borderId="19" xfId="0" applyFont="1" applyFill="1" applyBorder="1" applyAlignment="1" applyProtection="1">
      <alignment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2" fontId="5" fillId="0" borderId="0" xfId="0" applyNumberFormat="1" applyFont="1" applyFill="1" applyBorder="1" applyAlignment="1" applyProtection="1">
      <alignment vertical="center"/>
    </xf>
    <xf numFmtId="172" fontId="5" fillId="0" borderId="0" xfId="0" applyNumberFormat="1" applyFont="1" applyFill="1" applyBorder="1" applyAlignment="1" applyProtection="1">
      <alignment horizontal="center" vertical="center"/>
    </xf>
    <xf numFmtId="172" fontId="5" fillId="0" borderId="0" xfId="1" applyNumberFormat="1" applyFont="1" applyFill="1" applyBorder="1" applyAlignment="1" applyProtection="1">
      <alignment vertical="center"/>
    </xf>
    <xf numFmtId="2" fontId="4" fillId="0" borderId="0" xfId="0" applyNumberFormat="1" applyFont="1" applyBorder="1" applyAlignment="1" applyProtection="1">
      <alignment vertical="center"/>
    </xf>
    <xf numFmtId="2" fontId="5" fillId="0" borderId="15" xfId="0" applyNumberFormat="1" applyFont="1" applyFill="1" applyBorder="1" applyAlignment="1" applyProtection="1">
      <alignment vertical="center"/>
    </xf>
    <xf numFmtId="0" fontId="5" fillId="0" borderId="15" xfId="0" applyFont="1" applyFill="1" applyBorder="1" applyAlignment="1" applyProtection="1">
      <alignment horizontal="center" vertical="center"/>
    </xf>
    <xf numFmtId="9" fontId="5" fillId="0" borderId="15" xfId="16" applyFont="1" applyFill="1" applyBorder="1" applyAlignment="1" applyProtection="1">
      <alignment vertical="center"/>
    </xf>
    <xf numFmtId="172" fontId="5" fillId="0" borderId="15" xfId="0" applyNumberFormat="1" applyFont="1" applyFill="1" applyBorder="1" applyAlignment="1" applyProtection="1">
      <alignment vertical="center"/>
    </xf>
    <xf numFmtId="172" fontId="5" fillId="0" borderId="15" xfId="0" applyNumberFormat="1" applyFont="1" applyFill="1" applyBorder="1" applyAlignment="1" applyProtection="1">
      <alignment horizontal="center" vertical="center"/>
    </xf>
    <xf numFmtId="172" fontId="5" fillId="0" borderId="0" xfId="0" applyNumberFormat="1" applyFont="1" applyFill="1" applyBorder="1" applyAlignment="1" applyProtection="1">
      <alignment horizontal="left" vertical="center"/>
    </xf>
    <xf numFmtId="0" fontId="4" fillId="0" borderId="16" xfId="0" applyFont="1" applyBorder="1" applyAlignment="1" applyProtection="1">
      <alignment vertical="center"/>
    </xf>
    <xf numFmtId="172" fontId="6" fillId="0" borderId="17" xfId="0" applyNumberFormat="1" applyFont="1" applyFill="1" applyBorder="1" applyAlignment="1" applyProtection="1">
      <alignment vertical="center"/>
    </xf>
    <xf numFmtId="172" fontId="5" fillId="0" borderId="17"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2" fontId="4" fillId="0" borderId="0" xfId="16" applyNumberFormat="1" applyFont="1" applyFill="1" applyBorder="1" applyAlignment="1" applyProtection="1">
      <alignment vertical="center"/>
    </xf>
    <xf numFmtId="0" fontId="5" fillId="0" borderId="15" xfId="0" applyFont="1" applyFill="1" applyBorder="1" applyAlignment="1" applyProtection="1">
      <alignment vertical="center"/>
    </xf>
    <xf numFmtId="172" fontId="4" fillId="0" borderId="15" xfId="0" applyNumberFormat="1" applyFont="1" applyBorder="1" applyAlignment="1" applyProtection="1">
      <alignment vertical="center"/>
    </xf>
    <xf numFmtId="0" fontId="43" fillId="0" borderId="17" xfId="0" applyFont="1" applyBorder="1" applyAlignment="1" applyProtection="1">
      <alignment vertical="center"/>
    </xf>
    <xf numFmtId="0" fontId="4" fillId="0" borderId="17" xfId="0" applyFont="1" applyFill="1" applyBorder="1" applyAlignment="1" applyProtection="1">
      <alignment horizontal="left" vertical="center"/>
    </xf>
    <xf numFmtId="0" fontId="42" fillId="0" borderId="17" xfId="0" applyFont="1" applyFill="1" applyBorder="1" applyAlignment="1" applyProtection="1">
      <alignment horizontal="left" vertical="center"/>
    </xf>
    <xf numFmtId="0" fontId="6" fillId="0" borderId="22" xfId="0" applyFont="1" applyFill="1" applyBorder="1" applyAlignment="1" applyProtection="1">
      <alignment vertical="center"/>
    </xf>
    <xf numFmtId="0" fontId="5" fillId="0" borderId="15" xfId="0" applyFont="1" applyFill="1" applyBorder="1" applyAlignment="1" applyProtection="1">
      <alignment horizontal="left" vertical="center"/>
    </xf>
    <xf numFmtId="0" fontId="40" fillId="0" borderId="23" xfId="0" applyFont="1" applyFill="1" applyBorder="1" applyAlignment="1" applyProtection="1">
      <alignment horizontal="left" vertical="center"/>
    </xf>
    <xf numFmtId="175" fontId="19" fillId="0" borderId="24" xfId="0" applyNumberFormat="1" applyFont="1" applyBorder="1" applyAlignment="1" applyProtection="1">
      <alignment vertical="center"/>
    </xf>
    <xf numFmtId="0" fontId="6" fillId="0" borderId="17" xfId="0" applyFont="1" applyFill="1" applyBorder="1" applyAlignment="1" applyProtection="1">
      <alignment horizontal="left" vertical="center"/>
    </xf>
    <xf numFmtId="0" fontId="19" fillId="0" borderId="0" xfId="0" applyFont="1" applyBorder="1" applyAlignment="1" applyProtection="1">
      <alignment horizontal="left" vertical="center"/>
    </xf>
    <xf numFmtId="0" fontId="37" fillId="0" borderId="0" xfId="0" applyFont="1" applyBorder="1" applyAlignment="1" applyProtection="1">
      <alignment vertical="center"/>
    </xf>
    <xf numFmtId="0" fontId="19" fillId="0" borderId="0" xfId="0" applyFont="1" applyFill="1" applyBorder="1" applyAlignment="1" applyProtection="1">
      <alignment horizontal="left" vertical="center"/>
    </xf>
    <xf numFmtId="0" fontId="17" fillId="0" borderId="0" xfId="0" applyFont="1" applyAlignment="1">
      <alignment vertical="center" wrapText="1"/>
    </xf>
    <xf numFmtId="0" fontId="4" fillId="0" borderId="0" xfId="0" applyFont="1" applyAlignment="1">
      <alignment vertical="center" wrapText="1"/>
    </xf>
    <xf numFmtId="0" fontId="45"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4" fillId="0" borderId="0" xfId="0" applyNumberFormat="1" applyFont="1" applyAlignment="1">
      <alignment vertical="center" wrapText="1"/>
    </xf>
    <xf numFmtId="0" fontId="0" fillId="0" borderId="0" xfId="0" applyAlignment="1">
      <alignment horizontal="center" vertical="top"/>
    </xf>
    <xf numFmtId="0" fontId="4" fillId="0" borderId="0" xfId="0" applyFont="1" applyAlignment="1">
      <alignment wrapText="1"/>
    </xf>
    <xf numFmtId="0" fontId="15" fillId="0" borderId="3"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15" fillId="0" borderId="4"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pplyProtection="1">
      <alignment vertical="center"/>
    </xf>
    <xf numFmtId="178" fontId="33" fillId="0" borderId="0" xfId="0" applyNumberFormat="1" applyFont="1" applyBorder="1" applyAlignment="1" applyProtection="1">
      <alignment horizontal="left" vertical="center"/>
    </xf>
    <xf numFmtId="9" fontId="17" fillId="0" borderId="2" xfId="16" applyFont="1" applyFill="1" applyBorder="1" applyAlignment="1">
      <alignment vertical="center"/>
    </xf>
    <xf numFmtId="49" fontId="35" fillId="0" borderId="17" xfId="0" applyNumberFormat="1" applyFont="1" applyBorder="1" applyAlignment="1">
      <alignment vertical="center"/>
    </xf>
    <xf numFmtId="0" fontId="17" fillId="0" borderId="17" xfId="0" applyFont="1" applyBorder="1" applyAlignment="1">
      <alignment vertical="center"/>
    </xf>
    <xf numFmtId="0" fontId="17" fillId="0" borderId="17" xfId="0" applyNumberFormat="1" applyFont="1" applyBorder="1" applyAlignment="1">
      <alignment vertical="center"/>
    </xf>
    <xf numFmtId="0" fontId="5" fillId="0" borderId="20" xfId="0" applyFont="1" applyFill="1" applyBorder="1" applyAlignment="1" applyProtection="1">
      <alignment vertical="center"/>
    </xf>
    <xf numFmtId="0" fontId="15" fillId="0" borderId="0" xfId="0" applyFont="1" applyBorder="1" applyAlignment="1">
      <alignment horizontal="right" vertical="center" wrapText="1"/>
    </xf>
    <xf numFmtId="0" fontId="15" fillId="0" borderId="25" xfId="0" applyFont="1" applyBorder="1" applyAlignment="1">
      <alignment vertical="center"/>
    </xf>
    <xf numFmtId="0" fontId="15" fillId="0" borderId="15" xfId="0" applyFont="1" applyBorder="1" applyAlignment="1">
      <alignment vertical="center" wrapText="1"/>
    </xf>
    <xf numFmtId="0" fontId="15" fillId="0" borderId="17" xfId="0" applyFont="1" applyBorder="1" applyAlignment="1">
      <alignment vertical="center"/>
    </xf>
    <xf numFmtId="0" fontId="15" fillId="0" borderId="0" xfId="0" applyFont="1" applyBorder="1" applyAlignment="1" applyProtection="1">
      <alignment horizontal="right" vertical="center"/>
    </xf>
    <xf numFmtId="0" fontId="15" fillId="0" borderId="17" xfId="0" applyFont="1" applyBorder="1" applyAlignment="1" applyProtection="1">
      <alignment vertical="center"/>
    </xf>
    <xf numFmtId="0" fontId="15" fillId="2" borderId="17" xfId="0" applyFont="1" applyFill="1" applyBorder="1" applyAlignment="1" applyProtection="1">
      <alignment vertical="center"/>
    </xf>
    <xf numFmtId="0" fontId="15" fillId="2" borderId="21" xfId="0" applyFont="1" applyFill="1" applyBorder="1" applyAlignment="1" applyProtection="1">
      <alignment vertical="center"/>
    </xf>
    <xf numFmtId="0" fontId="15" fillId="2" borderId="26" xfId="15" applyFont="1" applyFill="1" applyBorder="1" applyAlignment="1" applyProtection="1">
      <alignment horizontal="left" vertical="center"/>
    </xf>
    <xf numFmtId="0" fontId="15" fillId="0" borderId="27" xfId="0" applyFont="1" applyBorder="1" applyAlignment="1" applyProtection="1">
      <alignment vertical="center"/>
    </xf>
    <xf numFmtId="0" fontId="15" fillId="0" borderId="28" xfId="0" applyFont="1" applyBorder="1" applyAlignment="1" applyProtection="1">
      <alignment vertical="center"/>
    </xf>
    <xf numFmtId="0" fontId="15" fillId="0" borderId="29" xfId="15" applyFont="1" applyFill="1" applyBorder="1" applyAlignment="1" applyProtection="1">
      <alignment horizontal="left" vertical="center"/>
    </xf>
    <xf numFmtId="0" fontId="15" fillId="0" borderId="30"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29" xfId="15" applyFont="1" applyBorder="1" applyAlignment="1" applyProtection="1">
      <alignment vertical="center"/>
    </xf>
    <xf numFmtId="0" fontId="15" fillId="0" borderId="31" xfId="0" applyFont="1" applyBorder="1" applyAlignment="1" applyProtection="1">
      <alignment vertical="center"/>
    </xf>
    <xf numFmtId="0" fontId="15" fillId="0" borderId="0" xfId="0" applyFont="1" applyBorder="1" applyAlignment="1">
      <alignment horizontal="center" vertical="center"/>
    </xf>
    <xf numFmtId="165" fontId="15" fillId="3" borderId="5" xfId="1" applyFont="1" applyFill="1" applyBorder="1" applyAlignment="1" applyProtection="1">
      <alignment vertical="center"/>
      <protection hidden="1"/>
    </xf>
    <xf numFmtId="0" fontId="15" fillId="0" borderId="30" xfId="0" applyFont="1" applyBorder="1" applyAlignment="1" applyProtection="1">
      <alignment vertical="center"/>
    </xf>
    <xf numFmtId="0" fontId="15" fillId="0" borderId="32"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5" fillId="0" borderId="0" xfId="0" applyFont="1" applyBorder="1" applyAlignment="1">
      <alignment horizontal="center" vertical="center" wrapText="1"/>
    </xf>
    <xf numFmtId="0" fontId="15" fillId="0" borderId="0" xfId="0" applyFont="1" applyBorder="1" applyAlignment="1" applyProtection="1">
      <alignment horizontal="center" vertical="center" wrapText="1"/>
    </xf>
    <xf numFmtId="0" fontId="15" fillId="0" borderId="32" xfId="0" applyFont="1" applyBorder="1" applyAlignment="1">
      <alignment horizontal="center" vertical="center" wrapText="1"/>
    </xf>
    <xf numFmtId="0" fontId="15" fillId="0" borderId="33" xfId="0" applyFont="1" applyFill="1" applyBorder="1" applyAlignment="1" applyProtection="1">
      <alignment vertical="center"/>
    </xf>
    <xf numFmtId="0" fontId="15" fillId="0" borderId="0" xfId="0" applyFont="1" applyBorder="1" applyAlignment="1">
      <alignment horizontal="left" vertical="center" wrapText="1"/>
    </xf>
    <xf numFmtId="0" fontId="15" fillId="0" borderId="3" xfId="0" applyFont="1" applyBorder="1" applyAlignment="1">
      <alignment vertical="center" wrapText="1"/>
    </xf>
    <xf numFmtId="0" fontId="15" fillId="0" borderId="0" xfId="0" applyFont="1" applyBorder="1" applyAlignment="1">
      <alignment vertical="center" wrapText="1"/>
    </xf>
    <xf numFmtId="0" fontId="15" fillId="0" borderId="3" xfId="0" applyFont="1" applyBorder="1" applyAlignment="1">
      <alignment horizontal="left" vertical="center"/>
    </xf>
    <xf numFmtId="0" fontId="4" fillId="0" borderId="0" xfId="0" applyFont="1" applyBorder="1" applyAlignment="1">
      <alignment horizontal="left" vertical="center"/>
    </xf>
    <xf numFmtId="0" fontId="4" fillId="0" borderId="15" xfId="0" applyFont="1" applyBorder="1" applyAlignment="1">
      <alignment horizontal="left" vertical="center"/>
    </xf>
    <xf numFmtId="0" fontId="15" fillId="0" borderId="9" xfId="0" applyFont="1" applyBorder="1" applyAlignment="1">
      <alignment vertical="center" wrapText="1"/>
    </xf>
    <xf numFmtId="0" fontId="15" fillId="0" borderId="18" xfId="0" applyFont="1" applyBorder="1" applyAlignment="1">
      <alignment vertical="center"/>
    </xf>
    <xf numFmtId="0" fontId="10" fillId="0" borderId="0" xfId="0" applyFont="1" applyBorder="1" applyAlignment="1" applyProtection="1">
      <alignment vertical="center"/>
    </xf>
    <xf numFmtId="0" fontId="10" fillId="0" borderId="34" xfId="0" applyFont="1" applyBorder="1" applyAlignment="1" applyProtection="1">
      <alignment vertical="center"/>
    </xf>
    <xf numFmtId="49" fontId="29" fillId="4" borderId="5"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center" vertical="center"/>
      <protection locked="0"/>
    </xf>
    <xf numFmtId="1" fontId="29" fillId="0" borderId="35" xfId="0" applyNumberFormat="1" applyFont="1" applyFill="1" applyBorder="1" applyAlignment="1" applyProtection="1">
      <alignment horizontal="center" vertical="center"/>
    </xf>
    <xf numFmtId="49" fontId="29" fillId="4" borderId="5" xfId="0" applyNumberFormat="1" applyFont="1" applyFill="1" applyBorder="1" applyAlignment="1" applyProtection="1">
      <alignment horizontal="center" vertical="center"/>
      <protection locked="0"/>
    </xf>
    <xf numFmtId="0" fontId="17" fillId="2" borderId="16" xfId="0" applyFont="1" applyFill="1" applyBorder="1" applyAlignment="1" applyProtection="1">
      <alignment vertical="center"/>
    </xf>
    <xf numFmtId="49" fontId="29" fillId="4" borderId="36" xfId="0" applyNumberFormat="1" applyFont="1" applyFill="1" applyBorder="1" applyAlignment="1" applyProtection="1">
      <alignment horizontal="center" vertical="center"/>
      <protection locked="0"/>
    </xf>
    <xf numFmtId="0" fontId="49" fillId="0" borderId="0" xfId="0" applyFont="1" applyBorder="1" applyAlignment="1" applyProtection="1">
      <alignment horizontal="left" vertical="center"/>
    </xf>
    <xf numFmtId="49" fontId="15" fillId="0" borderId="0" xfId="0" applyNumberFormat="1" applyFont="1" applyBorder="1" applyAlignment="1">
      <alignment horizontal="left" vertical="center"/>
    </xf>
    <xf numFmtId="0" fontId="44" fillId="0" borderId="0" xfId="13" applyNumberFormat="1" applyFont="1" applyFill="1" applyBorder="1" applyAlignment="1" applyProtection="1">
      <alignment vertical="center"/>
      <protection hidden="1"/>
    </xf>
    <xf numFmtId="0" fontId="30" fillId="0" borderId="0" xfId="0" applyFont="1" applyBorder="1" applyAlignment="1" applyProtection="1">
      <alignment horizontal="center" vertical="center"/>
    </xf>
    <xf numFmtId="0" fontId="0" fillId="0" borderId="19" xfId="0" applyBorder="1"/>
    <xf numFmtId="0" fontId="30" fillId="0" borderId="0" xfId="0" applyFont="1" applyBorder="1" applyAlignment="1">
      <alignment horizontal="center" vertical="center"/>
    </xf>
    <xf numFmtId="0" fontId="15" fillId="0" borderId="37" xfId="0" applyFont="1" applyBorder="1" applyAlignment="1">
      <alignment vertical="center"/>
    </xf>
    <xf numFmtId="49" fontId="29" fillId="5" borderId="32"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horizontal="right" vertical="center"/>
    </xf>
    <xf numFmtId="172" fontId="15" fillId="4" borderId="32" xfId="0" applyNumberFormat="1" applyFont="1" applyFill="1" applyBorder="1" applyAlignment="1" applyProtection="1">
      <alignment vertical="center"/>
      <protection locked="0"/>
    </xf>
    <xf numFmtId="0" fontId="19" fillId="6" borderId="38" xfId="0" applyFont="1" applyFill="1" applyBorder="1" applyAlignment="1" applyProtection="1">
      <alignment horizontal="center" vertical="center"/>
      <protection locked="0"/>
    </xf>
    <xf numFmtId="49" fontId="17" fillId="4" borderId="5" xfId="0" applyNumberFormat="1" applyFont="1" applyFill="1" applyBorder="1" applyAlignment="1" applyProtection="1">
      <alignment horizontal="center" vertical="center"/>
      <protection locked="0"/>
    </xf>
    <xf numFmtId="0" fontId="19" fillId="4" borderId="5" xfId="0" applyFont="1" applyFill="1" applyBorder="1" applyAlignment="1" applyProtection="1">
      <alignment horizontal="center" vertical="center"/>
      <protection locked="0"/>
    </xf>
    <xf numFmtId="49" fontId="17" fillId="4" borderId="5" xfId="0" applyNumberFormat="1" applyFont="1" applyFill="1" applyBorder="1" applyAlignment="1" applyProtection="1">
      <alignment vertical="center"/>
      <protection locked="0"/>
    </xf>
    <xf numFmtId="0" fontId="17" fillId="0" borderId="39" xfId="0" applyFont="1" applyFill="1" applyBorder="1" applyAlignment="1" applyProtection="1">
      <alignment vertical="center"/>
      <protection locked="0"/>
    </xf>
    <xf numFmtId="49" fontId="60" fillId="4" borderId="5" xfId="0" applyNumberFormat="1" applyFont="1" applyFill="1" applyBorder="1" applyAlignment="1" applyProtection="1">
      <alignment horizontal="left" vertical="center"/>
      <protection locked="0"/>
    </xf>
    <xf numFmtId="0" fontId="38" fillId="0" borderId="0" xfId="0" applyFont="1" applyBorder="1" applyAlignment="1" applyProtection="1">
      <alignment vertical="center"/>
    </xf>
    <xf numFmtId="0" fontId="18" fillId="0" borderId="0" xfId="0" applyFont="1" applyFill="1" applyBorder="1" applyAlignment="1" applyProtection="1">
      <alignment vertical="center"/>
      <protection locked="0"/>
    </xf>
    <xf numFmtId="49" fontId="19" fillId="4" borderId="5" xfId="0" applyNumberFormat="1" applyFont="1" applyFill="1" applyBorder="1" applyAlignment="1" applyProtection="1">
      <alignment vertical="center" wrapText="1"/>
      <protection locked="0"/>
    </xf>
    <xf numFmtId="49" fontId="19" fillId="4" borderId="5" xfId="0" applyNumberFormat="1" applyFont="1" applyFill="1" applyBorder="1" applyAlignment="1" applyProtection="1">
      <alignment horizontal="left" vertical="center"/>
      <protection locked="0"/>
    </xf>
    <xf numFmtId="178" fontId="19" fillId="4" borderId="5" xfId="0" applyNumberFormat="1" applyFont="1" applyFill="1" applyBorder="1" applyAlignment="1" applyProtection="1">
      <alignment horizontal="center" vertical="center"/>
      <protection locked="0"/>
    </xf>
    <xf numFmtId="0" fontId="61" fillId="0" borderId="3" xfId="0" applyFont="1" applyBorder="1" applyAlignment="1">
      <alignment vertical="center"/>
    </xf>
    <xf numFmtId="0" fontId="15" fillId="0" borderId="40" xfId="0" applyFont="1" applyFill="1" applyBorder="1" applyAlignment="1" applyProtection="1">
      <alignment horizontal="center" vertical="center" wrapText="1"/>
    </xf>
    <xf numFmtId="0" fontId="15" fillId="2" borderId="0" xfId="0" applyFont="1" applyFill="1" applyBorder="1" applyAlignment="1" applyProtection="1">
      <alignment vertical="center"/>
    </xf>
    <xf numFmtId="0" fontId="15" fillId="0" borderId="41" xfId="0" applyFont="1" applyBorder="1" applyAlignment="1">
      <alignment vertical="center"/>
    </xf>
    <xf numFmtId="0" fontId="15" fillId="0" borderId="42" xfId="0" applyFont="1" applyBorder="1" applyAlignment="1">
      <alignment vertical="center"/>
    </xf>
    <xf numFmtId="0" fontId="17" fillId="0" borderId="0" xfId="0" applyFont="1" applyBorder="1" applyAlignment="1">
      <alignment vertical="center"/>
    </xf>
    <xf numFmtId="0" fontId="15" fillId="0" borderId="43" xfId="0" applyFont="1" applyBorder="1" applyAlignment="1">
      <alignment vertical="center"/>
    </xf>
    <xf numFmtId="0" fontId="15" fillId="0" borderId="2" xfId="0" applyFont="1" applyBorder="1" applyAlignment="1">
      <alignment vertical="center"/>
    </xf>
    <xf numFmtId="0" fontId="19" fillId="0" borderId="44" xfId="0" applyFont="1" applyBorder="1" applyAlignment="1">
      <alignment horizontal="left"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8" fillId="0" borderId="3" xfId="0" applyFont="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7" fillId="0" borderId="0" xfId="0" applyFont="1" applyBorder="1" applyAlignment="1">
      <alignment horizontal="right" vertical="center"/>
    </xf>
    <xf numFmtId="0" fontId="18" fillId="0" borderId="3"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9" fillId="0" borderId="3" xfId="0" applyFont="1" applyBorder="1" applyAlignment="1">
      <alignment horizontal="right" vertical="center"/>
    </xf>
    <xf numFmtId="14" fontId="18" fillId="4" borderId="5" xfId="0" applyNumberFormat="1" applyFont="1" applyFill="1" applyBorder="1" applyAlignment="1" applyProtection="1">
      <alignment vertical="center"/>
      <protection locked="0"/>
    </xf>
    <xf numFmtId="0" fontId="19" fillId="0" borderId="0" xfId="0" applyFont="1" applyBorder="1" applyAlignment="1">
      <alignment horizontal="right" vertical="center"/>
    </xf>
    <xf numFmtId="0" fontId="18" fillId="4" borderId="5" xfId="0" applyFont="1" applyFill="1" applyBorder="1" applyAlignment="1" applyProtection="1">
      <alignment vertical="center"/>
      <protection locked="0"/>
    </xf>
    <xf numFmtId="0" fontId="18" fillId="0" borderId="16" xfId="0" applyFont="1" applyBorder="1" applyAlignment="1">
      <alignment vertical="center"/>
    </xf>
    <xf numFmtId="0" fontId="18" fillId="0" borderId="17" xfId="0" applyFont="1" applyBorder="1" applyAlignment="1">
      <alignment vertical="center"/>
    </xf>
    <xf numFmtId="0" fontId="18" fillId="0" borderId="21" xfId="0" applyFont="1" applyBorder="1" applyAlignment="1">
      <alignment vertical="center"/>
    </xf>
    <xf numFmtId="0" fontId="19" fillId="0" borderId="47" xfId="0" applyFont="1" applyBorder="1" applyAlignment="1">
      <alignment vertical="center"/>
    </xf>
    <xf numFmtId="0" fontId="18" fillId="0" borderId="41" xfId="0" applyFont="1" applyBorder="1" applyAlignment="1">
      <alignment vertical="center"/>
    </xf>
    <xf numFmtId="172" fontId="18" fillId="0" borderId="42" xfId="0" applyNumberFormat="1" applyFont="1" applyBorder="1" applyAlignment="1">
      <alignment vertical="center"/>
    </xf>
    <xf numFmtId="0" fontId="18" fillId="0" borderId="48" xfId="0" applyFont="1" applyBorder="1" applyAlignment="1">
      <alignment vertical="center"/>
    </xf>
    <xf numFmtId="0" fontId="18" fillId="0" borderId="35" xfId="0" applyFont="1" applyBorder="1" applyAlignment="1">
      <alignment vertical="center"/>
    </xf>
    <xf numFmtId="0" fontId="18" fillId="0" borderId="38" xfId="0" applyFont="1" applyBorder="1" applyAlignment="1">
      <alignment vertical="center"/>
    </xf>
    <xf numFmtId="0" fontId="18" fillId="0" borderId="38" xfId="0" applyFont="1" applyBorder="1" applyAlignment="1">
      <alignment vertical="center" wrapText="1"/>
    </xf>
    <xf numFmtId="0" fontId="18" fillId="0" borderId="49" xfId="0" applyFont="1" applyBorder="1" applyAlignment="1">
      <alignment vertical="center" wrapText="1"/>
    </xf>
    <xf numFmtId="14" fontId="22" fillId="4" borderId="50" xfId="0" applyNumberFormat="1" applyFont="1" applyFill="1" applyBorder="1" applyAlignment="1" applyProtection="1">
      <alignment vertical="center"/>
      <protection locked="0"/>
    </xf>
    <xf numFmtId="0" fontId="22" fillId="4" borderId="51" xfId="0" applyFont="1" applyFill="1" applyBorder="1" applyAlignment="1" applyProtection="1">
      <alignment vertical="center"/>
      <protection locked="0"/>
    </xf>
    <xf numFmtId="0" fontId="22" fillId="4" borderId="52" xfId="0" applyFont="1" applyFill="1" applyBorder="1" applyAlignment="1" applyProtection="1">
      <alignment vertical="center"/>
      <protection locked="0"/>
    </xf>
    <xf numFmtId="172" fontId="22" fillId="4" borderId="52" xfId="0" applyNumberFormat="1" applyFont="1" applyFill="1" applyBorder="1" applyAlignment="1" applyProtection="1">
      <alignment vertical="center"/>
      <protection locked="0"/>
    </xf>
    <xf numFmtId="14" fontId="22" fillId="4" borderId="53" xfId="0" applyNumberFormat="1" applyFont="1" applyFill="1" applyBorder="1" applyAlignment="1" applyProtection="1">
      <alignment vertical="center"/>
      <protection locked="0"/>
    </xf>
    <xf numFmtId="0" fontId="22" fillId="4" borderId="54" xfId="0" applyFont="1" applyFill="1" applyBorder="1" applyAlignment="1" applyProtection="1">
      <alignment vertical="center"/>
      <protection locked="0"/>
    </xf>
    <xf numFmtId="0" fontId="22" fillId="4" borderId="55" xfId="0" applyFont="1" applyFill="1" applyBorder="1" applyAlignment="1" applyProtection="1">
      <alignment vertical="center"/>
      <protection locked="0"/>
    </xf>
    <xf numFmtId="172" fontId="22" fillId="4" borderId="55" xfId="0" applyNumberFormat="1" applyFont="1" applyFill="1" applyBorder="1" applyAlignment="1" applyProtection="1">
      <alignment vertical="center"/>
      <protection locked="0"/>
    </xf>
    <xf numFmtId="0" fontId="22" fillId="4" borderId="53" xfId="0" applyFont="1" applyFill="1" applyBorder="1" applyAlignment="1" applyProtection="1">
      <alignment vertical="center"/>
      <protection locked="0"/>
    </xf>
    <xf numFmtId="0" fontId="22" fillId="4" borderId="48" xfId="0" applyFont="1" applyFill="1" applyBorder="1" applyAlignment="1" applyProtection="1">
      <alignment vertical="center"/>
      <protection locked="0"/>
    </xf>
    <xf numFmtId="0" fontId="22" fillId="4" borderId="56" xfId="0" applyFont="1" applyFill="1" applyBorder="1" applyAlignment="1" applyProtection="1">
      <alignment vertical="center"/>
      <protection locked="0"/>
    </xf>
    <xf numFmtId="0" fontId="22" fillId="4" borderId="38" xfId="0" applyFont="1" applyFill="1" applyBorder="1" applyAlignment="1" applyProtection="1">
      <alignment vertical="center"/>
      <protection locked="0"/>
    </xf>
    <xf numFmtId="172" fontId="22" fillId="4" borderId="38" xfId="0" applyNumberFormat="1" applyFont="1" applyFill="1" applyBorder="1" applyAlignment="1" applyProtection="1">
      <alignment vertical="center"/>
      <protection locked="0"/>
    </xf>
    <xf numFmtId="0" fontId="19" fillId="0" borderId="57" xfId="0" applyFont="1" applyBorder="1" applyAlignment="1">
      <alignment horizontal="right" vertical="center"/>
    </xf>
    <xf numFmtId="0" fontId="19" fillId="0" borderId="39" xfId="0" applyFont="1" applyBorder="1" applyAlignment="1">
      <alignment horizontal="right" vertical="center"/>
    </xf>
    <xf numFmtId="0" fontId="19" fillId="0" borderId="36" xfId="0" applyFont="1" applyBorder="1" applyAlignment="1">
      <alignment horizontal="right" vertical="center"/>
    </xf>
    <xf numFmtId="0" fontId="19" fillId="0" borderId="48" xfId="0" applyFont="1" applyBorder="1" applyAlignment="1">
      <alignment vertical="center"/>
    </xf>
    <xf numFmtId="0" fontId="19" fillId="0" borderId="35" xfId="0" applyFont="1" applyBorder="1" applyAlignment="1">
      <alignment vertical="center"/>
    </xf>
    <xf numFmtId="0" fontId="19" fillId="0" borderId="38" xfId="0" applyFont="1" applyBorder="1" applyAlignment="1">
      <alignment vertical="center"/>
    </xf>
    <xf numFmtId="0" fontId="19" fillId="0" borderId="38" xfId="0" applyFont="1" applyBorder="1" applyAlignment="1">
      <alignment vertical="center" wrapText="1"/>
    </xf>
    <xf numFmtId="0" fontId="19" fillId="0" borderId="58" xfId="0" applyFont="1" applyBorder="1" applyAlignment="1">
      <alignment horizontal="right" vertical="center"/>
    </xf>
    <xf numFmtId="0" fontId="19" fillId="0" borderId="20" xfId="0" applyFont="1" applyBorder="1" applyAlignment="1">
      <alignment horizontal="right" vertical="center"/>
    </xf>
    <xf numFmtId="0" fontId="15" fillId="0" borderId="16" xfId="0" applyFont="1" applyBorder="1" applyAlignment="1">
      <alignment vertical="center"/>
    </xf>
    <xf numFmtId="0" fontId="15" fillId="0" borderId="21" xfId="0" applyFont="1" applyBorder="1" applyAlignment="1">
      <alignment vertical="center"/>
    </xf>
    <xf numFmtId="172" fontId="18" fillId="0" borderId="59" xfId="1" applyNumberFormat="1" applyFont="1" applyBorder="1" applyAlignment="1">
      <alignment vertical="center"/>
    </xf>
    <xf numFmtId="172" fontId="18" fillId="0" borderId="60" xfId="1" applyNumberFormat="1" applyFont="1" applyBorder="1" applyAlignment="1">
      <alignment vertical="center"/>
    </xf>
    <xf numFmtId="172" fontId="18" fillId="0" borderId="61" xfId="1" applyNumberFormat="1" applyFont="1" applyBorder="1" applyAlignment="1">
      <alignment vertical="center"/>
    </xf>
    <xf numFmtId="172" fontId="18" fillId="0" borderId="4" xfId="0" applyNumberFormat="1" applyFont="1" applyBorder="1" applyAlignment="1">
      <alignment vertical="center"/>
    </xf>
    <xf numFmtId="172" fontId="19" fillId="0" borderId="49" xfId="0" applyNumberFormat="1" applyFont="1" applyBorder="1" applyAlignment="1">
      <alignment vertical="center" wrapText="1"/>
    </xf>
    <xf numFmtId="172" fontId="15" fillId="0" borderId="21" xfId="0" applyNumberFormat="1" applyFont="1" applyBorder="1" applyAlignment="1">
      <alignment vertical="center"/>
    </xf>
    <xf numFmtId="172" fontId="0" fillId="0" borderId="0" xfId="0" applyNumberFormat="1"/>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66" fillId="0" borderId="3" xfId="0" applyFont="1" applyBorder="1" applyAlignment="1" applyProtection="1">
      <alignment horizontal="left" vertical="center"/>
    </xf>
    <xf numFmtId="0" fontId="17" fillId="0" borderId="3" xfId="0" applyFont="1" applyBorder="1" applyAlignment="1">
      <alignment horizontal="right" vertical="center"/>
    </xf>
    <xf numFmtId="0" fontId="19" fillId="0" borderId="57" xfId="0" applyFont="1" applyBorder="1" applyAlignment="1">
      <alignment vertical="center"/>
    </xf>
    <xf numFmtId="0" fontId="15" fillId="0" borderId="39" xfId="0" applyFont="1" applyBorder="1" applyAlignment="1">
      <alignment vertical="center"/>
    </xf>
    <xf numFmtId="0" fontId="15" fillId="0" borderId="62" xfId="0" applyFont="1" applyBorder="1" applyAlignment="1">
      <alignment vertical="center"/>
    </xf>
    <xf numFmtId="0" fontId="15" fillId="0" borderId="63" xfId="0" applyFont="1" applyBorder="1" applyAlignment="1">
      <alignment vertical="center" wrapText="1"/>
    </xf>
    <xf numFmtId="0" fontId="15" fillId="0" borderId="35" xfId="0" applyFont="1" applyBorder="1" applyAlignment="1">
      <alignment vertical="center" wrapText="1"/>
    </xf>
    <xf numFmtId="0" fontId="15" fillId="0" borderId="41" xfId="0" applyFont="1" applyBorder="1" applyAlignment="1">
      <alignment vertical="center" wrapText="1"/>
    </xf>
    <xf numFmtId="0" fontId="15" fillId="0" borderId="64" xfId="0" applyFont="1" applyBorder="1" applyAlignment="1">
      <alignment vertical="center" wrapText="1"/>
    </xf>
    <xf numFmtId="0" fontId="15" fillId="0" borderId="5" xfId="0" applyFont="1" applyBorder="1" applyAlignment="1">
      <alignment vertical="center" wrapText="1"/>
    </xf>
    <xf numFmtId="172" fontId="15" fillId="0" borderId="65" xfId="0" applyNumberFormat="1" applyFont="1" applyBorder="1" applyAlignment="1">
      <alignment vertical="center" wrapText="1"/>
    </xf>
    <xf numFmtId="14" fontId="21" fillId="4" borderId="66" xfId="0" applyNumberFormat="1" applyFont="1" applyFill="1" applyBorder="1" applyAlignment="1" applyProtection="1">
      <alignment vertical="center"/>
      <protection locked="0"/>
    </xf>
    <xf numFmtId="0" fontId="21" fillId="4" borderId="67" xfId="0" applyFont="1" applyFill="1" applyBorder="1" applyAlignment="1" applyProtection="1">
      <alignment vertical="center"/>
      <protection locked="0"/>
    </xf>
    <xf numFmtId="172" fontId="21" fillId="4" borderId="68" xfId="1" applyNumberFormat="1" applyFont="1" applyFill="1" applyBorder="1" applyAlignment="1" applyProtection="1">
      <alignment vertical="center"/>
      <protection locked="0"/>
    </xf>
    <xf numFmtId="0" fontId="21" fillId="4" borderId="53" xfId="0" applyFont="1" applyFill="1" applyBorder="1" applyAlignment="1" applyProtection="1">
      <alignment vertical="center"/>
      <protection locked="0"/>
    </xf>
    <xf numFmtId="0" fontId="21" fillId="4" borderId="54" xfId="0" applyFont="1" applyFill="1" applyBorder="1" applyAlignment="1" applyProtection="1">
      <alignment vertical="center"/>
      <protection locked="0"/>
    </xf>
    <xf numFmtId="0" fontId="21" fillId="4" borderId="31" xfId="0" applyFont="1" applyFill="1" applyBorder="1" applyAlignment="1" applyProtection="1">
      <alignment vertical="center"/>
      <protection locked="0"/>
    </xf>
    <xf numFmtId="0" fontId="21" fillId="4" borderId="69" xfId="0" applyFont="1" applyFill="1" applyBorder="1" applyAlignment="1" applyProtection="1">
      <alignment vertical="center"/>
      <protection locked="0"/>
    </xf>
    <xf numFmtId="0" fontId="21" fillId="4" borderId="55" xfId="0" applyFont="1" applyFill="1" applyBorder="1" applyAlignment="1" applyProtection="1">
      <alignment vertical="center"/>
      <protection locked="0"/>
    </xf>
    <xf numFmtId="172" fontId="21" fillId="4" borderId="60" xfId="1" applyNumberFormat="1" applyFont="1" applyFill="1" applyBorder="1" applyAlignment="1" applyProtection="1">
      <alignment vertical="center"/>
      <protection locked="0"/>
    </xf>
    <xf numFmtId="0" fontId="21" fillId="4" borderId="70" xfId="0" applyFont="1" applyFill="1" applyBorder="1" applyAlignment="1" applyProtection="1">
      <alignment vertical="center"/>
      <protection locked="0"/>
    </xf>
    <xf numFmtId="0" fontId="21" fillId="4" borderId="71" xfId="0" applyFont="1" applyFill="1" applyBorder="1" applyAlignment="1" applyProtection="1">
      <alignment vertical="center"/>
      <protection locked="0"/>
    </xf>
    <xf numFmtId="172" fontId="21" fillId="4" borderId="72" xfId="1" applyNumberFormat="1" applyFont="1" applyFill="1" applyBorder="1" applyAlignment="1" applyProtection="1">
      <alignment vertical="center"/>
      <protection locked="0"/>
    </xf>
    <xf numFmtId="172" fontId="15" fillId="0" borderId="4" xfId="0" applyNumberFormat="1" applyFont="1" applyBorder="1" applyAlignment="1">
      <alignment vertical="center"/>
    </xf>
    <xf numFmtId="172" fontId="15" fillId="0" borderId="62" xfId="0" applyNumberFormat="1" applyFont="1" applyBorder="1" applyAlignment="1">
      <alignmen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0" xfId="0" applyFont="1" applyFill="1" applyBorder="1" applyAlignment="1">
      <alignment horizontal="right" vertical="center"/>
    </xf>
    <xf numFmtId="0" fontId="15" fillId="0" borderId="20" xfId="0" applyFont="1" applyBorder="1" applyAlignment="1">
      <alignment vertical="center"/>
    </xf>
    <xf numFmtId="172" fontId="15" fillId="0" borderId="73" xfId="0" applyNumberFormat="1" applyFont="1" applyBorder="1" applyAlignment="1">
      <alignment vertical="center"/>
    </xf>
    <xf numFmtId="0" fontId="7" fillId="0" borderId="19"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172" fontId="5" fillId="0" borderId="61" xfId="1" applyNumberFormat="1" applyFont="1" applyBorder="1" applyAlignment="1" applyProtection="1">
      <alignment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7" fillId="0" borderId="74" xfId="0" applyFont="1" applyBorder="1" applyAlignment="1">
      <alignment horizontal="right" vertical="center"/>
    </xf>
    <xf numFmtId="1" fontId="17" fillId="0" borderId="17" xfId="0" applyNumberFormat="1" applyFont="1" applyBorder="1" applyAlignment="1">
      <alignment horizontal="left" vertical="center"/>
    </xf>
    <xf numFmtId="1" fontId="15" fillId="0" borderId="0" xfId="0" applyNumberFormat="1" applyFont="1" applyBorder="1" applyAlignment="1">
      <alignment horizontal="left" vertical="center"/>
    </xf>
    <xf numFmtId="0" fontId="19" fillId="0" borderId="47" xfId="0" applyFont="1" applyBorder="1" applyAlignment="1">
      <alignment horizontal="left" vertical="center"/>
    </xf>
    <xf numFmtId="0" fontId="15" fillId="0" borderId="65" xfId="0" applyFont="1" applyBorder="1" applyAlignment="1">
      <alignment vertical="center" wrapText="1"/>
    </xf>
    <xf numFmtId="14" fontId="21" fillId="4" borderId="50" xfId="0" applyNumberFormat="1" applyFont="1" applyFill="1" applyBorder="1" applyAlignment="1" applyProtection="1">
      <alignment vertical="center"/>
      <protection locked="0"/>
    </xf>
    <xf numFmtId="0" fontId="21" fillId="4" borderId="52" xfId="0" applyFont="1" applyFill="1" applyBorder="1" applyAlignment="1" applyProtection="1">
      <alignment vertical="center"/>
      <protection locked="0"/>
    </xf>
    <xf numFmtId="0" fontId="21" fillId="4" borderId="75" xfId="0" applyFont="1" applyFill="1" applyBorder="1" applyAlignment="1" applyProtection="1">
      <alignment vertical="center"/>
      <protection locked="0"/>
    </xf>
    <xf numFmtId="0" fontId="21" fillId="4" borderId="36" xfId="0" applyFont="1" applyFill="1" applyBorder="1" applyAlignment="1" applyProtection="1">
      <alignment vertical="center"/>
      <protection locked="0"/>
    </xf>
    <xf numFmtId="172" fontId="21" fillId="4" borderId="52" xfId="0" applyNumberFormat="1" applyFont="1" applyFill="1" applyBorder="1" applyAlignment="1" applyProtection="1">
      <alignment vertical="center"/>
      <protection locked="0"/>
    </xf>
    <xf numFmtId="172" fontId="4" fillId="0" borderId="59" xfId="1" applyNumberFormat="1" applyFont="1" applyBorder="1" applyAlignment="1">
      <alignment vertical="center"/>
    </xf>
    <xf numFmtId="172" fontId="21" fillId="4" borderId="55" xfId="0" applyNumberFormat="1" applyFont="1" applyFill="1" applyBorder="1" applyAlignment="1" applyProtection="1">
      <alignment vertical="center"/>
      <protection locked="0"/>
    </xf>
    <xf numFmtId="172" fontId="4" fillId="0" borderId="60" xfId="1" applyNumberFormat="1" applyFont="1" applyBorder="1" applyAlignment="1">
      <alignment vertical="center"/>
    </xf>
    <xf numFmtId="0" fontId="21" fillId="4" borderId="48" xfId="0" applyFont="1" applyFill="1" applyBorder="1" applyAlignment="1" applyProtection="1">
      <alignment vertical="center"/>
      <protection locked="0"/>
    </xf>
    <xf numFmtId="0" fontId="21" fillId="4" borderId="38" xfId="0" applyFont="1" applyFill="1" applyBorder="1" applyAlignment="1" applyProtection="1">
      <alignment vertical="center"/>
      <protection locked="0"/>
    </xf>
    <xf numFmtId="0" fontId="21" fillId="4" borderId="56" xfId="0" applyFont="1" applyFill="1" applyBorder="1" applyAlignment="1" applyProtection="1">
      <alignment vertical="center"/>
      <protection locked="0"/>
    </xf>
    <xf numFmtId="0" fontId="21" fillId="4" borderId="76" xfId="0" applyFont="1" applyFill="1" applyBorder="1" applyAlignment="1" applyProtection="1">
      <alignment vertical="center"/>
      <protection locked="0"/>
    </xf>
    <xf numFmtId="172" fontId="21" fillId="4" borderId="38" xfId="0" applyNumberFormat="1" applyFont="1" applyFill="1" applyBorder="1" applyAlignment="1" applyProtection="1">
      <alignment vertical="center"/>
      <protection locked="0"/>
    </xf>
    <xf numFmtId="172" fontId="4" fillId="0" borderId="61" xfId="1" applyNumberFormat="1" applyFont="1" applyBorder="1" applyAlignment="1">
      <alignment vertical="center"/>
    </xf>
    <xf numFmtId="172" fontId="15" fillId="0" borderId="42" xfId="0" applyNumberFormat="1" applyFont="1" applyBorder="1" applyAlignment="1">
      <alignment vertical="center"/>
    </xf>
    <xf numFmtId="0" fontId="21" fillId="4" borderId="39" xfId="0" applyFont="1" applyFill="1" applyBorder="1" applyAlignment="1" applyProtection="1">
      <alignment vertical="center"/>
      <protection locked="0"/>
    </xf>
    <xf numFmtId="165" fontId="21" fillId="4" borderId="52" xfId="1" applyFont="1" applyFill="1" applyBorder="1" applyAlignment="1" applyProtection="1">
      <alignment vertical="center"/>
      <protection locked="0"/>
    </xf>
    <xf numFmtId="9" fontId="21" fillId="4" borderId="52" xfId="16" applyFont="1" applyFill="1" applyBorder="1" applyAlignment="1" applyProtection="1">
      <alignment vertical="center"/>
      <protection locked="0"/>
    </xf>
    <xf numFmtId="0" fontId="21" fillId="4" borderId="20" xfId="0" applyFont="1" applyFill="1" applyBorder="1" applyAlignment="1" applyProtection="1">
      <alignment vertical="center"/>
      <protection locked="0"/>
    </xf>
    <xf numFmtId="172" fontId="7" fillId="0" borderId="4" xfId="0" applyNumberFormat="1" applyFont="1" applyBorder="1" applyAlignment="1">
      <alignment horizontal="right" vertical="center"/>
    </xf>
    <xf numFmtId="0" fontId="15" fillId="0" borderId="35" xfId="0" applyFont="1" applyBorder="1" applyAlignment="1">
      <alignment vertical="center"/>
    </xf>
    <xf numFmtId="14" fontId="21" fillId="4" borderId="77" xfId="0" applyNumberFormat="1" applyFont="1" applyFill="1" applyBorder="1" applyAlignment="1" applyProtection="1">
      <alignment vertical="center"/>
      <protection locked="0"/>
    </xf>
    <xf numFmtId="0" fontId="21" fillId="4" borderId="32" xfId="0" applyFont="1" applyFill="1" applyBorder="1" applyAlignment="1" applyProtection="1">
      <alignment vertical="center"/>
      <protection locked="0"/>
    </xf>
    <xf numFmtId="0" fontId="21" fillId="4" borderId="37" xfId="0" applyFont="1" applyFill="1" applyBorder="1" applyAlignment="1" applyProtection="1">
      <alignment vertical="center"/>
      <protection locked="0"/>
    </xf>
    <xf numFmtId="0" fontId="21" fillId="4" borderId="78" xfId="0" applyFont="1" applyFill="1" applyBorder="1" applyAlignment="1" applyProtection="1">
      <alignment vertical="center"/>
      <protection locked="0"/>
    </xf>
    <xf numFmtId="165" fontId="21" fillId="4" borderId="78" xfId="1" applyFont="1" applyFill="1" applyBorder="1" applyAlignment="1" applyProtection="1">
      <alignment vertical="center"/>
      <protection locked="0"/>
    </xf>
    <xf numFmtId="172" fontId="5" fillId="0" borderId="79" xfId="1" applyNumberFormat="1" applyFont="1" applyBorder="1" applyAlignment="1" applyProtection="1">
      <alignment vertical="center"/>
    </xf>
    <xf numFmtId="165" fontId="21" fillId="4" borderId="55" xfId="1" applyFont="1" applyFill="1" applyBorder="1" applyAlignment="1" applyProtection="1">
      <alignment vertical="center"/>
      <protection locked="0"/>
    </xf>
    <xf numFmtId="172" fontId="5" fillId="0" borderId="60" xfId="1" applyNumberFormat="1" applyFont="1" applyBorder="1" applyAlignment="1" applyProtection="1">
      <alignment vertical="center"/>
    </xf>
    <xf numFmtId="172" fontId="5" fillId="0" borderId="72" xfId="1" applyNumberFormat="1" applyFont="1" applyBorder="1" applyAlignment="1" applyProtection="1">
      <alignment vertical="center"/>
    </xf>
    <xf numFmtId="0" fontId="15" fillId="0" borderId="63" xfId="0" applyFont="1" applyBorder="1" applyAlignment="1">
      <alignment vertical="center"/>
    </xf>
    <xf numFmtId="0" fontId="5" fillId="0" borderId="64" xfId="0" applyFont="1" applyBorder="1" applyAlignment="1" applyProtection="1">
      <alignment vertical="center" wrapText="1"/>
    </xf>
    <xf numFmtId="0" fontId="5" fillId="4" borderId="36" xfId="0" applyFont="1" applyFill="1" applyBorder="1" applyAlignment="1" applyProtection="1">
      <alignment vertical="center"/>
      <protection locked="0"/>
    </xf>
    <xf numFmtId="172" fontId="5" fillId="0" borderId="59" xfId="1" applyNumberFormat="1" applyFont="1" applyBorder="1" applyAlignment="1" applyProtection="1">
      <alignment vertical="center"/>
    </xf>
    <xf numFmtId="0" fontId="5" fillId="4" borderId="69" xfId="0" applyFont="1" applyFill="1" applyBorder="1" applyAlignment="1" applyProtection="1">
      <alignment vertical="center"/>
      <protection locked="0"/>
    </xf>
    <xf numFmtId="0" fontId="24" fillId="0" borderId="23" xfId="0" applyFont="1" applyBorder="1" applyAlignment="1">
      <alignment horizontal="left" vertical="center"/>
    </xf>
    <xf numFmtId="0" fontId="7" fillId="0" borderId="18" xfId="0" applyFont="1" applyBorder="1" applyAlignment="1">
      <alignment horizontal="right" vertical="center"/>
    </xf>
    <xf numFmtId="172" fontId="18" fillId="0" borderId="21" xfId="0" applyNumberFormat="1" applyFont="1" applyBorder="1" applyAlignment="1">
      <alignment vertical="center"/>
    </xf>
    <xf numFmtId="0" fontId="15" fillId="0" borderId="4" xfId="0" applyFont="1" applyBorder="1" applyAlignment="1">
      <alignment horizontal="center" vertical="center"/>
    </xf>
    <xf numFmtId="0" fontId="15" fillId="0" borderId="19" xfId="0" applyFont="1" applyBorder="1" applyAlignment="1">
      <alignment vertical="center"/>
    </xf>
    <xf numFmtId="0" fontId="15" fillId="0" borderId="5" xfId="0" applyFont="1" applyBorder="1" applyAlignment="1">
      <alignment vertical="center"/>
    </xf>
    <xf numFmtId="164" fontId="21" fillId="4" borderId="78" xfId="1" applyNumberFormat="1" applyFont="1" applyFill="1" applyBorder="1" applyAlignment="1" applyProtection="1">
      <alignment vertical="center"/>
      <protection locked="0"/>
    </xf>
    <xf numFmtId="0" fontId="21" fillId="4" borderId="80" xfId="0" applyFont="1" applyFill="1" applyBorder="1" applyAlignment="1" applyProtection="1">
      <alignment vertical="center"/>
      <protection locked="0"/>
    </xf>
    <xf numFmtId="164" fontId="21" fillId="4" borderId="55" xfId="1" applyNumberFormat="1" applyFont="1" applyFill="1" applyBorder="1" applyAlignment="1" applyProtection="1">
      <alignment vertical="center"/>
      <protection locked="0"/>
    </xf>
    <xf numFmtId="164" fontId="21" fillId="4" borderId="38" xfId="1" applyNumberFormat="1" applyFont="1" applyFill="1" applyBorder="1" applyAlignment="1" applyProtection="1">
      <alignment vertical="center"/>
      <protection locked="0"/>
    </xf>
    <xf numFmtId="172" fontId="4" fillId="0" borderId="4" xfId="1" applyNumberFormat="1" applyFont="1" applyBorder="1" applyAlignment="1">
      <alignment vertical="center"/>
    </xf>
    <xf numFmtId="164" fontId="21" fillId="4" borderId="52" xfId="1" applyNumberFormat="1" applyFont="1" applyFill="1" applyBorder="1" applyAlignment="1" applyProtection="1">
      <alignment vertical="center"/>
      <protection locked="0"/>
    </xf>
    <xf numFmtId="0" fontId="15" fillId="0" borderId="41" xfId="0" applyFont="1" applyBorder="1" applyAlignment="1">
      <alignment horizontal="left" vertical="center"/>
    </xf>
    <xf numFmtId="172" fontId="15" fillId="0" borderId="42" xfId="0" applyNumberFormat="1" applyFont="1" applyBorder="1" applyAlignment="1">
      <alignment horizontal="left" vertical="center"/>
    </xf>
    <xf numFmtId="172" fontId="5" fillId="0" borderId="81" xfId="1" applyNumberFormat="1" applyFont="1" applyBorder="1" applyAlignment="1" applyProtection="1">
      <alignment vertical="center"/>
    </xf>
    <xf numFmtId="1" fontId="17" fillId="0" borderId="17" xfId="0" applyNumberFormat="1" applyFont="1" applyBorder="1" applyAlignment="1">
      <alignment horizontal="right" vertical="center"/>
    </xf>
    <xf numFmtId="1" fontId="15" fillId="0" borderId="17" xfId="0" applyNumberFormat="1" applyFont="1" applyBorder="1" applyAlignment="1">
      <alignment horizontal="left" vertical="center"/>
    </xf>
    <xf numFmtId="0" fontId="15" fillId="4" borderId="35" xfId="0" applyFont="1" applyFill="1" applyBorder="1" applyAlignment="1" applyProtection="1">
      <alignment horizontal="right" vertical="center"/>
      <protection locked="0"/>
    </xf>
    <xf numFmtId="0" fontId="15" fillId="4" borderId="64" xfId="0" applyFont="1" applyFill="1" applyBorder="1" applyAlignment="1" applyProtection="1">
      <alignment horizontal="right" vertical="center"/>
      <protection locked="0"/>
    </xf>
    <xf numFmtId="0" fontId="15" fillId="4" borderId="5" xfId="0" applyFont="1" applyFill="1" applyBorder="1" applyAlignment="1" applyProtection="1">
      <alignment vertical="center"/>
      <protection locked="0"/>
    </xf>
    <xf numFmtId="14" fontId="21" fillId="4" borderId="50" xfId="0" applyNumberFormat="1" applyFont="1" applyFill="1" applyBorder="1" applyAlignment="1" applyProtection="1">
      <alignment vertical="center" wrapText="1"/>
      <protection locked="0"/>
    </xf>
    <xf numFmtId="0" fontId="21" fillId="4" borderId="52" xfId="0" applyFont="1" applyFill="1" applyBorder="1" applyAlignment="1" applyProtection="1">
      <alignment vertical="center" wrapText="1"/>
      <protection locked="0"/>
    </xf>
    <xf numFmtId="0" fontId="21" fillId="4" borderId="53" xfId="0" applyFont="1" applyFill="1" applyBorder="1" applyAlignment="1" applyProtection="1">
      <alignment vertical="center" wrapText="1"/>
      <protection locked="0"/>
    </xf>
    <xf numFmtId="0" fontId="21" fillId="4" borderId="55" xfId="0" applyFont="1" applyFill="1" applyBorder="1" applyAlignment="1" applyProtection="1">
      <alignment vertical="center" wrapText="1"/>
      <protection locked="0"/>
    </xf>
    <xf numFmtId="0" fontId="21" fillId="4" borderId="48" xfId="0" applyFont="1" applyFill="1" applyBorder="1" applyAlignment="1" applyProtection="1">
      <alignment vertical="center" wrapText="1"/>
      <protection locked="0"/>
    </xf>
    <xf numFmtId="0" fontId="21" fillId="4" borderId="38" xfId="0" applyFont="1" applyFill="1" applyBorder="1" applyAlignment="1" applyProtection="1">
      <alignment vertical="center" wrapText="1"/>
      <protection locked="0"/>
    </xf>
    <xf numFmtId="14" fontId="21" fillId="4" borderId="52" xfId="0" applyNumberFormat="1" applyFont="1" applyFill="1" applyBorder="1" applyAlignment="1" applyProtection="1">
      <alignment vertical="center"/>
      <protection locked="0"/>
    </xf>
    <xf numFmtId="0" fontId="19" fillId="0" borderId="24" xfId="0" applyFont="1" applyBorder="1" applyAlignment="1">
      <alignment horizontal="right" vertical="center"/>
    </xf>
    <xf numFmtId="0" fontId="20" fillId="0" borderId="2" xfId="0" applyFont="1" applyBorder="1" applyAlignment="1">
      <alignment horizontal="center" vertical="center"/>
    </xf>
    <xf numFmtId="0" fontId="66" fillId="0" borderId="2" xfId="0" applyFont="1" applyBorder="1" applyAlignment="1" applyProtection="1">
      <alignment horizontal="left" vertical="center"/>
    </xf>
    <xf numFmtId="0" fontId="20" fillId="0" borderId="43" xfId="0" applyFont="1" applyBorder="1" applyAlignment="1">
      <alignment horizontal="center" vertical="center"/>
    </xf>
    <xf numFmtId="1" fontId="45" fillId="0" borderId="0" xfId="0" applyNumberFormat="1" applyFont="1" applyBorder="1" applyAlignment="1">
      <alignment horizontal="right" vertical="center"/>
    </xf>
    <xf numFmtId="0" fontId="20" fillId="0" borderId="3" xfId="0" applyFont="1" applyBorder="1" applyAlignment="1">
      <alignment vertical="center"/>
    </xf>
    <xf numFmtId="0" fontId="20" fillId="0" borderId="0" xfId="0" applyFont="1" applyBorder="1" applyAlignment="1">
      <alignment vertical="center"/>
    </xf>
    <xf numFmtId="0" fontId="15" fillId="0" borderId="0" xfId="0" applyFont="1" applyFill="1" applyBorder="1" applyAlignment="1">
      <alignment vertical="center"/>
    </xf>
    <xf numFmtId="49" fontId="15" fillId="0" borderId="4" xfId="0" applyNumberFormat="1" applyFont="1" applyBorder="1" applyAlignment="1" applyProtection="1">
      <alignment vertical="center"/>
      <protection locked="0"/>
    </xf>
    <xf numFmtId="0" fontId="7" fillId="0" borderId="82" xfId="0" applyFont="1" applyBorder="1" applyAlignment="1" applyProtection="1">
      <alignment horizontal="center" vertical="center" wrapText="1"/>
    </xf>
    <xf numFmtId="0" fontId="7" fillId="0" borderId="83" xfId="0" applyFont="1" applyBorder="1" applyAlignment="1" applyProtection="1">
      <alignment horizontal="center" vertical="center" wrapText="1"/>
    </xf>
    <xf numFmtId="49" fontId="7" fillId="0" borderId="48" xfId="0" applyNumberFormat="1" applyFont="1" applyFill="1" applyBorder="1" applyAlignment="1" applyProtection="1">
      <alignment horizontal="center" vertical="center"/>
    </xf>
    <xf numFmtId="49" fontId="7" fillId="0" borderId="84" xfId="0" applyNumberFormat="1" applyFont="1" applyFill="1" applyBorder="1" applyAlignment="1" applyProtection="1">
      <alignment horizontal="center" vertical="center" wrapText="1"/>
    </xf>
    <xf numFmtId="49" fontId="7" fillId="0" borderId="63" xfId="0" applyNumberFormat="1" applyFont="1" applyBorder="1" applyAlignment="1" applyProtection="1">
      <alignment horizontal="center" vertical="center"/>
    </xf>
    <xf numFmtId="49" fontId="7" fillId="0" borderId="48" xfId="0" applyNumberFormat="1" applyFont="1" applyBorder="1" applyAlignment="1" applyProtection="1">
      <alignment horizontal="center" vertical="center"/>
    </xf>
    <xf numFmtId="0" fontId="15" fillId="0" borderId="85" xfId="0" applyFont="1" applyBorder="1" applyAlignment="1" applyProtection="1">
      <alignment vertical="center"/>
    </xf>
    <xf numFmtId="49" fontId="7" fillId="0" borderId="82" xfId="0" applyNumberFormat="1" applyFont="1" applyBorder="1" applyAlignment="1" applyProtection="1">
      <alignment vertical="center"/>
    </xf>
    <xf numFmtId="0" fontId="67" fillId="0" borderId="5" xfId="0" applyNumberFormat="1" applyFont="1" applyFill="1" applyBorder="1" applyAlignment="1" applyProtection="1">
      <alignment horizontal="center" vertical="center"/>
    </xf>
    <xf numFmtId="165" fontId="19" fillId="0" borderId="17" xfId="1" applyFont="1" applyBorder="1" applyAlignment="1">
      <alignment horizontal="right" vertical="center"/>
    </xf>
    <xf numFmtId="0" fontId="21" fillId="0" borderId="0" xfId="0" applyFont="1" applyBorder="1" applyAlignment="1" applyProtection="1">
      <alignment vertical="center"/>
      <protection locked="0"/>
    </xf>
    <xf numFmtId="0" fontId="19" fillId="0" borderId="86" xfId="0" applyFont="1" applyBorder="1" applyAlignment="1">
      <alignment horizontal="right" vertical="center"/>
    </xf>
    <xf numFmtId="0" fontId="43" fillId="0" borderId="0" xfId="0" applyFont="1" applyBorder="1" applyAlignment="1">
      <alignment horizontal="left" vertical="center"/>
    </xf>
    <xf numFmtId="0" fontId="19" fillId="0" borderId="58" xfId="0" applyFont="1" applyBorder="1" applyAlignment="1">
      <alignment horizontal="left" vertical="center"/>
    </xf>
    <xf numFmtId="0" fontId="68" fillId="0" borderId="0" xfId="0" applyFont="1" applyBorder="1" applyAlignment="1">
      <alignment vertical="center"/>
    </xf>
    <xf numFmtId="0" fontId="43" fillId="0" borderId="88" xfId="0" applyFont="1" applyFill="1" applyBorder="1" applyAlignment="1" applyProtection="1">
      <alignment horizontal="right" vertical="center"/>
    </xf>
    <xf numFmtId="1" fontId="43" fillId="0" borderId="5" xfId="0" applyNumberFormat="1" applyFont="1" applyFill="1" applyBorder="1" applyAlignment="1" applyProtection="1">
      <alignment horizontal="center" vertical="center"/>
      <protection locked="0"/>
    </xf>
    <xf numFmtId="0" fontId="43" fillId="0" borderId="5" xfId="0" applyFont="1" applyFill="1" applyBorder="1" applyAlignment="1" applyProtection="1">
      <alignment horizontal="center" vertical="center"/>
      <protection locked="0"/>
    </xf>
    <xf numFmtId="0" fontId="43" fillId="0" borderId="5" xfId="0" applyFont="1" applyBorder="1" applyAlignment="1" applyProtection="1">
      <alignment horizontal="center" vertical="center"/>
    </xf>
    <xf numFmtId="0" fontId="43" fillId="0" borderId="5" xfId="0" applyNumberFormat="1" applyFont="1" applyFill="1" applyBorder="1" applyAlignment="1" applyProtection="1">
      <alignment horizontal="center" vertical="center"/>
    </xf>
    <xf numFmtId="0" fontId="15" fillId="7" borderId="89" xfId="0" applyFont="1" applyFill="1" applyBorder="1" applyAlignment="1" applyProtection="1">
      <alignment horizontal="left" vertical="center" wrapText="1"/>
    </xf>
    <xf numFmtId="0" fontId="15" fillId="7" borderId="90" xfId="0" applyFont="1" applyFill="1" applyBorder="1" applyAlignment="1" applyProtection="1">
      <alignment horizontal="left" vertical="center" wrapText="1"/>
    </xf>
    <xf numFmtId="0" fontId="15" fillId="7" borderId="90" xfId="0" applyFont="1" applyFill="1" applyBorder="1" applyAlignment="1" applyProtection="1">
      <alignment vertical="center" wrapText="1"/>
    </xf>
    <xf numFmtId="0" fontId="15" fillId="7" borderId="90" xfId="0" applyFont="1" applyFill="1" applyBorder="1" applyAlignment="1" applyProtection="1">
      <alignment vertical="center"/>
    </xf>
    <xf numFmtId="175" fontId="15" fillId="8" borderId="22" xfId="0" applyNumberFormat="1" applyFont="1" applyFill="1" applyBorder="1" applyAlignment="1" applyProtection="1">
      <alignment horizontal="right" vertical="center"/>
    </xf>
    <xf numFmtId="172" fontId="15" fillId="8" borderId="22" xfId="0" applyNumberFormat="1" applyFont="1" applyFill="1" applyBorder="1" applyAlignment="1" applyProtection="1">
      <alignment horizontal="right" vertical="center"/>
    </xf>
    <xf numFmtId="175" fontId="15" fillId="8" borderId="22" xfId="0" applyNumberFormat="1" applyFont="1" applyFill="1" applyBorder="1" applyAlignment="1" applyProtection="1">
      <alignment vertical="center"/>
    </xf>
    <xf numFmtId="175" fontId="15" fillId="0" borderId="91" xfId="0" applyNumberFormat="1" applyFont="1" applyFill="1" applyBorder="1" applyAlignment="1" applyProtection="1">
      <alignment horizontal="right" vertical="center"/>
    </xf>
    <xf numFmtId="175" fontId="54" fillId="0" borderId="91" xfId="0" applyNumberFormat="1" applyFont="1" applyFill="1" applyBorder="1" applyAlignment="1" applyProtection="1">
      <alignment horizontal="center" vertical="center"/>
    </xf>
    <xf numFmtId="0" fontId="4" fillId="0" borderId="3" xfId="0" applyFont="1" applyFill="1" applyBorder="1" applyAlignment="1" applyProtection="1">
      <alignment vertical="center"/>
    </xf>
    <xf numFmtId="9" fontId="41" fillId="0" borderId="19" xfId="0" applyNumberFormat="1" applyFont="1" applyFill="1" applyBorder="1" applyAlignment="1" applyProtection="1">
      <alignment horizontal="left" vertical="center" wrapText="1"/>
    </xf>
    <xf numFmtId="172" fontId="4" fillId="0" borderId="39" xfId="0" applyNumberFormat="1" applyFont="1" applyFill="1" applyBorder="1" applyAlignment="1" applyProtection="1">
      <alignment vertical="center"/>
    </xf>
    <xf numFmtId="172" fontId="4" fillId="0" borderId="39" xfId="0" applyNumberFormat="1" applyFont="1" applyBorder="1" applyAlignment="1" applyProtection="1">
      <alignment vertical="center"/>
    </xf>
    <xf numFmtId="167" fontId="6" fillId="0" borderId="0" xfId="0" applyNumberFormat="1" applyFont="1" applyFill="1" applyBorder="1" applyAlignment="1" applyProtection="1">
      <alignment vertical="center"/>
    </xf>
    <xf numFmtId="167" fontId="5" fillId="0" borderId="1" xfId="0" applyNumberFormat="1" applyFont="1" applyFill="1" applyBorder="1" applyAlignment="1" applyProtection="1">
      <alignment vertical="center"/>
    </xf>
    <xf numFmtId="167" fontId="5" fillId="0" borderId="0" xfId="0" applyNumberFormat="1" applyFont="1" applyFill="1" applyBorder="1" applyAlignment="1" applyProtection="1">
      <alignment horizontal="left" vertical="center"/>
    </xf>
    <xf numFmtId="166" fontId="5" fillId="0" borderId="0" xfId="0" applyNumberFormat="1" applyFont="1" applyFill="1" applyBorder="1" applyAlignment="1" applyProtection="1">
      <alignment horizontal="left" vertical="center"/>
    </xf>
    <xf numFmtId="0" fontId="5" fillId="0" borderId="22" xfId="0" applyFont="1" applyFill="1" applyBorder="1" applyAlignment="1" applyProtection="1">
      <alignment vertical="center"/>
    </xf>
    <xf numFmtId="0" fontId="15" fillId="0" borderId="18" xfId="0" applyFont="1" applyBorder="1" applyAlignment="1">
      <alignment horizontal="right" vertical="center"/>
    </xf>
    <xf numFmtId="1" fontId="15" fillId="0" borderId="18" xfId="0" applyNumberFormat="1" applyFont="1" applyBorder="1" applyAlignment="1">
      <alignment horizontal="left" vertical="center"/>
    </xf>
    <xf numFmtId="0" fontId="7" fillId="0" borderId="92" xfId="0" applyFont="1" applyBorder="1" applyAlignment="1">
      <alignment horizontal="right" vertical="center"/>
    </xf>
    <xf numFmtId="0" fontId="7" fillId="0" borderId="1" xfId="0" applyFont="1" applyBorder="1" applyAlignment="1">
      <alignment horizontal="right" vertical="center"/>
    </xf>
    <xf numFmtId="0" fontId="7" fillId="0" borderId="93" xfId="0" applyFont="1" applyBorder="1" applyAlignment="1">
      <alignment horizontal="right" vertical="center"/>
    </xf>
    <xf numFmtId="172" fontId="15" fillId="0" borderId="18" xfId="0" applyNumberFormat="1" applyFont="1" applyBorder="1" applyAlignment="1">
      <alignment vertical="center"/>
    </xf>
    <xf numFmtId="172" fontId="7" fillId="0" borderId="49" xfId="1" applyNumberFormat="1" applyFont="1" applyBorder="1" applyAlignment="1">
      <alignment vertical="center"/>
    </xf>
    <xf numFmtId="0" fontId="7" fillId="0" borderId="57" xfId="0" applyFont="1" applyBorder="1" applyAlignment="1">
      <alignment horizontal="right" vertical="center"/>
    </xf>
    <xf numFmtId="0" fontId="7" fillId="0" borderId="39" xfId="0" applyFont="1" applyBorder="1" applyAlignment="1">
      <alignment horizontal="right" vertical="center"/>
    </xf>
    <xf numFmtId="0" fontId="7" fillId="0" borderId="36" xfId="0" applyFont="1" applyBorder="1" applyAlignment="1">
      <alignment horizontal="right" vertical="center"/>
    </xf>
    <xf numFmtId="0" fontId="21" fillId="4" borderId="94" xfId="0" applyFont="1" applyFill="1" applyBorder="1" applyAlignment="1" applyProtection="1">
      <alignment vertical="center"/>
      <protection locked="0"/>
    </xf>
    <xf numFmtId="0" fontId="19" fillId="4" borderId="53" xfId="0" applyFont="1" applyFill="1" applyBorder="1" applyAlignment="1" applyProtection="1">
      <alignment horizontal="left" vertical="center"/>
      <protection locked="0"/>
    </xf>
    <xf numFmtId="172" fontId="5" fillId="0" borderId="21" xfId="0" applyNumberFormat="1" applyFont="1" applyFill="1" applyBorder="1" applyAlignment="1">
      <alignment vertical="center"/>
    </xf>
    <xf numFmtId="0" fontId="19" fillId="0" borderId="44" xfId="0" applyFont="1" applyBorder="1" applyAlignment="1">
      <alignment vertical="center"/>
    </xf>
    <xf numFmtId="172" fontId="7" fillId="0" borderId="96" xfId="1" applyNumberFormat="1" applyFont="1" applyBorder="1" applyAlignment="1">
      <alignment vertical="center"/>
    </xf>
    <xf numFmtId="172" fontId="19" fillId="0" borderId="95" xfId="1" applyNumberFormat="1" applyFont="1" applyBorder="1" applyAlignment="1">
      <alignment vertical="center"/>
    </xf>
    <xf numFmtId="0" fontId="18" fillId="0" borderId="45" xfId="0" applyFont="1" applyBorder="1" applyAlignment="1">
      <alignment vertical="center"/>
    </xf>
    <xf numFmtId="172" fontId="18" fillId="0" borderId="46" xfId="0" applyNumberFormat="1" applyFont="1" applyBorder="1" applyAlignment="1">
      <alignment vertical="center"/>
    </xf>
    <xf numFmtId="0" fontId="18" fillId="0" borderId="18" xfId="0" applyFont="1" applyBorder="1" applyAlignment="1">
      <alignment vertical="center"/>
    </xf>
    <xf numFmtId="0" fontId="22" fillId="4" borderId="97" xfId="0" applyFont="1" applyFill="1" applyBorder="1" applyAlignment="1" applyProtection="1">
      <alignment vertical="center"/>
      <protection locked="0"/>
    </xf>
    <xf numFmtId="0" fontId="19" fillId="4" borderId="71" xfId="0" applyFont="1" applyFill="1" applyBorder="1" applyAlignment="1" applyProtection="1">
      <alignment horizontal="right" vertical="center"/>
      <protection locked="0"/>
    </xf>
    <xf numFmtId="172" fontId="19" fillId="0" borderId="49" xfId="1" applyNumberFormat="1" applyFont="1" applyBorder="1" applyAlignment="1">
      <alignment vertical="center"/>
    </xf>
    <xf numFmtId="172" fontId="18" fillId="0" borderId="18" xfId="0" applyNumberFormat="1" applyFont="1" applyBorder="1" applyAlignment="1">
      <alignment vertical="center"/>
    </xf>
    <xf numFmtId="0" fontId="19" fillId="0" borderId="16" xfId="0" applyFont="1" applyBorder="1" applyAlignment="1">
      <alignment horizontal="right" vertical="center"/>
    </xf>
    <xf numFmtId="0" fontId="19" fillId="0" borderId="17" xfId="0" applyFont="1" applyBorder="1" applyAlignment="1">
      <alignment horizontal="right" vertical="center"/>
    </xf>
    <xf numFmtId="172" fontId="23" fillId="0" borderId="98" xfId="1" applyNumberFormat="1" applyFont="1" applyBorder="1" applyAlignment="1" applyProtection="1">
      <alignment vertical="center"/>
    </xf>
    <xf numFmtId="172" fontId="23" fillId="0" borderId="42" xfId="1" applyNumberFormat="1" applyFont="1" applyBorder="1" applyAlignment="1" applyProtection="1">
      <alignment vertical="center"/>
    </xf>
    <xf numFmtId="172" fontId="23" fillId="0" borderId="62" xfId="1" applyNumberFormat="1" applyFont="1" applyBorder="1" applyAlignment="1" applyProtection="1">
      <alignment vertical="center"/>
    </xf>
    <xf numFmtId="0" fontId="15" fillId="0" borderId="99" xfId="0" applyFont="1" applyBorder="1" applyAlignment="1">
      <alignment vertical="center"/>
    </xf>
    <xf numFmtId="0" fontId="15" fillId="0" borderId="22" xfId="0" applyFont="1" applyBorder="1" applyAlignment="1">
      <alignment vertical="center"/>
    </xf>
    <xf numFmtId="0" fontId="18" fillId="0" borderId="22" xfId="0" applyFont="1" applyBorder="1" applyAlignment="1">
      <alignment vertical="center"/>
    </xf>
    <xf numFmtId="0" fontId="19" fillId="0" borderId="22" xfId="0" applyFont="1" applyBorder="1" applyAlignment="1">
      <alignment horizontal="right" vertical="center"/>
    </xf>
    <xf numFmtId="172" fontId="19" fillId="0" borderId="100" xfId="0" applyNumberFormat="1" applyFont="1" applyBorder="1" applyAlignment="1">
      <alignment vertical="center"/>
    </xf>
    <xf numFmtId="172" fontId="7" fillId="0" borderId="49" xfId="1" applyNumberFormat="1" applyFont="1" applyBorder="1" applyAlignment="1" applyProtection="1">
      <alignment vertical="center"/>
    </xf>
    <xf numFmtId="0" fontId="21" fillId="4" borderId="101" xfId="0" applyFont="1" applyFill="1" applyBorder="1" applyAlignment="1" applyProtection="1">
      <alignment vertical="center"/>
      <protection locked="0"/>
    </xf>
    <xf numFmtId="0" fontId="21" fillId="4" borderId="102" xfId="0" applyFont="1" applyFill="1" applyBorder="1" applyAlignment="1" applyProtection="1">
      <alignment vertical="center"/>
      <protection locked="0"/>
    </xf>
    <xf numFmtId="0" fontId="21" fillId="4" borderId="103" xfId="0" applyFont="1" applyFill="1" applyBorder="1" applyAlignment="1" applyProtection="1">
      <alignment vertical="center"/>
      <protection locked="0"/>
    </xf>
    <xf numFmtId="0" fontId="21" fillId="4" borderId="97" xfId="0" applyFont="1" applyFill="1" applyBorder="1" applyAlignment="1" applyProtection="1">
      <alignment vertical="center"/>
      <protection locked="0"/>
    </xf>
    <xf numFmtId="165" fontId="21" fillId="4" borderId="97" xfId="1" applyFont="1" applyFill="1" applyBorder="1" applyAlignment="1" applyProtection="1">
      <alignment vertical="center"/>
      <protection locked="0"/>
    </xf>
    <xf numFmtId="0" fontId="21" fillId="4" borderId="77" xfId="0" applyFont="1" applyFill="1" applyBorder="1" applyAlignment="1" applyProtection="1">
      <alignment vertical="center"/>
      <protection locked="0"/>
    </xf>
    <xf numFmtId="0" fontId="5" fillId="4" borderId="37" xfId="0" applyFont="1" applyFill="1" applyBorder="1" applyAlignment="1" applyProtection="1">
      <alignment vertical="center"/>
      <protection locked="0"/>
    </xf>
    <xf numFmtId="0" fontId="21" fillId="0" borderId="39" xfId="0" applyFont="1" applyBorder="1" applyAlignment="1" applyProtection="1">
      <alignment vertical="center"/>
      <protection locked="0"/>
    </xf>
    <xf numFmtId="0" fontId="7" fillId="0" borderId="99" xfId="0" applyFont="1" applyBorder="1" applyAlignment="1">
      <alignment horizontal="right" vertical="center"/>
    </xf>
    <xf numFmtId="0" fontId="7" fillId="0" borderId="22" xfId="0" applyFont="1" applyBorder="1" applyAlignment="1">
      <alignment horizontal="right" vertical="center"/>
    </xf>
    <xf numFmtId="165" fontId="19" fillId="0" borderId="22" xfId="1" applyFont="1" applyBorder="1" applyAlignment="1">
      <alignment horizontal="right" vertical="center"/>
    </xf>
    <xf numFmtId="172" fontId="44" fillId="0" borderId="104" xfId="1" applyNumberFormat="1" applyFont="1" applyBorder="1" applyAlignment="1" applyProtection="1">
      <alignment vertical="center"/>
    </xf>
    <xf numFmtId="0" fontId="7" fillId="0" borderId="3" xfId="0" applyFont="1" applyBorder="1" applyAlignment="1">
      <alignment vertical="center"/>
    </xf>
    <xf numFmtId="0" fontId="15" fillId="0" borderId="9" xfId="0" applyFont="1" applyBorder="1" applyAlignment="1">
      <alignment vertical="center"/>
    </xf>
    <xf numFmtId="0" fontId="15" fillId="0" borderId="15" xfId="0" applyFont="1" applyBorder="1" applyAlignment="1">
      <alignment vertical="center"/>
    </xf>
    <xf numFmtId="0" fontId="15" fillId="0" borderId="32" xfId="0" applyFont="1" applyBorder="1" applyAlignment="1">
      <alignment vertical="center"/>
    </xf>
    <xf numFmtId="172" fontId="15" fillId="0" borderId="105" xfId="0" applyNumberFormat="1" applyFont="1" applyBorder="1" applyAlignment="1">
      <alignment vertical="center"/>
    </xf>
    <xf numFmtId="0" fontId="64" fillId="0" borderId="2" xfId="0" applyFont="1" applyBorder="1" applyAlignment="1">
      <alignment horizontal="left" vertical="center"/>
    </xf>
    <xf numFmtId="0" fontId="7" fillId="0" borderId="86" xfId="0" applyFont="1" applyBorder="1" applyAlignment="1" applyProtection="1">
      <alignment horizontal="center" vertical="center" wrapText="1"/>
    </xf>
    <xf numFmtId="49" fontId="7" fillId="0" borderId="86" xfId="0" applyNumberFormat="1" applyFont="1" applyBorder="1" applyAlignment="1" applyProtection="1">
      <alignment vertical="center"/>
    </xf>
    <xf numFmtId="15" fontId="7" fillId="5" borderId="37" xfId="0" applyNumberFormat="1" applyFont="1" applyFill="1" applyBorder="1" applyAlignment="1" applyProtection="1">
      <alignment horizontal="center" vertical="center"/>
      <protection locked="0"/>
    </xf>
    <xf numFmtId="15" fontId="7" fillId="5" borderId="36" xfId="0" applyNumberFormat="1" applyFont="1" applyFill="1" applyBorder="1" applyAlignment="1" applyProtection="1">
      <alignment horizontal="center" vertical="center"/>
      <protection locked="0"/>
    </xf>
    <xf numFmtId="179" fontId="21" fillId="4" borderId="52" xfId="0" applyNumberFormat="1" applyFont="1" applyFill="1" applyBorder="1" applyAlignment="1" applyProtection="1">
      <alignment vertical="center" wrapText="1"/>
      <protection locked="0"/>
    </xf>
    <xf numFmtId="179" fontId="21" fillId="4" borderId="55" xfId="0" applyNumberFormat="1" applyFont="1" applyFill="1" applyBorder="1" applyAlignment="1" applyProtection="1">
      <alignment vertical="center" wrapText="1"/>
      <protection locked="0"/>
    </xf>
    <xf numFmtId="179" fontId="21" fillId="4" borderId="38" xfId="0" applyNumberFormat="1" applyFont="1" applyFill="1" applyBorder="1" applyAlignment="1" applyProtection="1">
      <alignment vertical="center" wrapText="1"/>
      <protection locked="0"/>
    </xf>
    <xf numFmtId="179" fontId="21" fillId="4" borderId="52" xfId="0" applyNumberFormat="1" applyFont="1" applyFill="1" applyBorder="1" applyAlignment="1" applyProtection="1">
      <alignment vertical="center"/>
      <protection locked="0"/>
    </xf>
    <xf numFmtId="179" fontId="21" fillId="4" borderId="55" xfId="0" applyNumberFormat="1" applyFont="1" applyFill="1" applyBorder="1" applyAlignment="1" applyProtection="1">
      <alignment vertical="center"/>
      <protection locked="0"/>
    </xf>
    <xf numFmtId="179" fontId="21" fillId="4" borderId="38" xfId="0" applyNumberFormat="1" applyFont="1" applyFill="1" applyBorder="1" applyAlignment="1" applyProtection="1">
      <alignment vertical="center"/>
      <protection locked="0"/>
    </xf>
    <xf numFmtId="179" fontId="21" fillId="4" borderId="78" xfId="0" applyNumberFormat="1" applyFont="1" applyFill="1" applyBorder="1" applyAlignment="1" applyProtection="1">
      <alignment vertical="center"/>
      <protection locked="0"/>
    </xf>
    <xf numFmtId="179" fontId="21" fillId="4" borderId="97" xfId="0" applyNumberFormat="1" applyFont="1" applyFill="1" applyBorder="1" applyAlignment="1" applyProtection="1">
      <alignment vertical="center"/>
      <protection locked="0"/>
    </xf>
    <xf numFmtId="0" fontId="4" fillId="0" borderId="0" xfId="0" applyFont="1" applyBorder="1"/>
    <xf numFmtId="0" fontId="5" fillId="4" borderId="19"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43" xfId="0" applyFont="1" applyFill="1" applyBorder="1" applyAlignment="1" applyProtection="1">
      <alignment vertical="center"/>
      <protection locked="0"/>
    </xf>
    <xf numFmtId="0" fontId="9" fillId="4" borderId="3"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15" fontId="9" fillId="4" borderId="106" xfId="0" applyNumberFormat="1" applyFont="1" applyFill="1" applyBorder="1" applyAlignment="1" applyProtection="1">
      <alignment vertical="center"/>
      <protection locked="0"/>
    </xf>
    <xf numFmtId="0" fontId="5" fillId="4" borderId="106" xfId="0" applyFont="1" applyFill="1" applyBorder="1" applyAlignment="1" applyProtection="1">
      <alignment vertical="center"/>
      <protection locked="0"/>
    </xf>
    <xf numFmtId="0" fontId="5" fillId="4" borderId="4"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106" xfId="0" applyFont="1" applyFill="1" applyBorder="1" applyAlignment="1" applyProtection="1">
      <alignment vertical="center"/>
      <protection locked="0"/>
    </xf>
    <xf numFmtId="0" fontId="5" fillId="4" borderId="107" xfId="0" applyFont="1" applyFill="1" applyBorder="1" applyAlignment="1" applyProtection="1">
      <alignment vertical="center"/>
      <protection locked="0"/>
    </xf>
    <xf numFmtId="0" fontId="4" fillId="4" borderId="106"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4" fillId="4" borderId="0" xfId="0" applyFont="1" applyFill="1" applyBorder="1" applyAlignment="1" applyProtection="1">
      <alignment horizontal="right"/>
      <protection locked="0"/>
    </xf>
    <xf numFmtId="0" fontId="4" fillId="4" borderId="4" xfId="0" applyFont="1" applyFill="1" applyBorder="1" applyAlignment="1" applyProtection="1">
      <alignment vertical="center"/>
      <protection locked="0"/>
    </xf>
    <xf numFmtId="0" fontId="5" fillId="4" borderId="16" xfId="0" applyFont="1" applyFill="1" applyBorder="1" applyAlignment="1" applyProtection="1">
      <alignment vertical="center"/>
      <protection locked="0"/>
    </xf>
    <xf numFmtId="0" fontId="4" fillId="4" borderId="17" xfId="0" applyFont="1" applyFill="1" applyBorder="1" applyAlignment="1" applyProtection="1">
      <alignment vertical="center"/>
      <protection locked="0"/>
    </xf>
    <xf numFmtId="0" fontId="4" fillId="4" borderId="21" xfId="0" applyFont="1" applyFill="1" applyBorder="1" applyAlignment="1" applyProtection="1">
      <alignment vertical="center"/>
      <protection locked="0"/>
    </xf>
    <xf numFmtId="0" fontId="7" fillId="0" borderId="83" xfId="0" applyFont="1" applyBorder="1" applyAlignment="1" applyProtection="1">
      <alignment horizontal="center" wrapText="1"/>
    </xf>
    <xf numFmtId="0" fontId="7" fillId="0" borderId="104" xfId="0" applyFont="1" applyBorder="1" applyAlignment="1" applyProtection="1">
      <alignment horizontal="center" wrapText="1"/>
    </xf>
    <xf numFmtId="0" fontId="7" fillId="0" borderId="64" xfId="0" applyFont="1" applyBorder="1" applyAlignment="1">
      <alignment horizontal="right" vertical="center"/>
    </xf>
    <xf numFmtId="164" fontId="7" fillId="0" borderId="96" xfId="1" applyNumberFormat="1" applyFont="1" applyBorder="1" applyAlignment="1">
      <alignment vertical="center"/>
    </xf>
    <xf numFmtId="0" fontId="24" fillId="0" borderId="74" xfId="0" applyFont="1" applyBorder="1" applyAlignment="1">
      <alignment horizontal="right" vertical="center"/>
    </xf>
    <xf numFmtId="164" fontId="24" fillId="0" borderId="105" xfId="1" applyNumberFormat="1" applyFont="1" applyBorder="1" applyAlignment="1">
      <alignment vertical="center"/>
    </xf>
    <xf numFmtId="164" fontId="7" fillId="0" borderId="108" xfId="1" applyNumberFormat="1" applyFont="1" applyBorder="1" applyAlignment="1">
      <alignment vertical="center"/>
    </xf>
    <xf numFmtId="0" fontId="7" fillId="0" borderId="109" xfId="0" applyFont="1" applyBorder="1" applyAlignment="1">
      <alignment horizontal="right" vertical="center"/>
    </xf>
    <xf numFmtId="0" fontId="6" fillId="0" borderId="22" xfId="0" applyFont="1" applyFill="1" applyBorder="1" applyAlignment="1" applyProtection="1">
      <alignment horizontal="right" vertical="center"/>
    </xf>
    <xf numFmtId="0" fontId="40" fillId="0" borderId="18" xfId="0" applyFont="1" applyFill="1" applyBorder="1" applyAlignment="1" applyProtection="1">
      <alignment horizontal="right" vertical="center"/>
    </xf>
    <xf numFmtId="0" fontId="7" fillId="0" borderId="1" xfId="0" applyFont="1" applyBorder="1" applyAlignment="1" applyProtection="1">
      <alignment horizontal="right" vertical="center"/>
    </xf>
    <xf numFmtId="0" fontId="0" fillId="0" borderId="17" xfId="0" applyBorder="1"/>
    <xf numFmtId="0" fontId="0" fillId="0" borderId="18" xfId="0" applyBorder="1"/>
    <xf numFmtId="0" fontId="0" fillId="4" borderId="0" xfId="0" applyFill="1" applyBorder="1" applyAlignment="1" applyProtection="1">
      <alignment horizontal="center" vertical="center"/>
      <protection locked="0"/>
    </xf>
    <xf numFmtId="0" fontId="0" fillId="4" borderId="0" xfId="0" applyFill="1" applyBorder="1" applyAlignment="1" applyProtection="1">
      <alignment vertical="center"/>
      <protection locked="0"/>
    </xf>
    <xf numFmtId="0" fontId="15" fillId="9" borderId="110" xfId="0" applyFont="1" applyFill="1" applyBorder="1" applyAlignment="1" applyProtection="1">
      <alignment horizontal="center" vertical="center" wrapText="1"/>
    </xf>
    <xf numFmtId="0" fontId="15" fillId="0" borderId="32" xfId="0" applyFont="1" applyBorder="1" applyAlignment="1">
      <alignment horizontal="right" vertical="center"/>
    </xf>
    <xf numFmtId="0" fontId="19" fillId="4" borderId="5" xfId="0" applyFont="1" applyFill="1" applyBorder="1" applyAlignment="1" applyProtection="1">
      <alignment vertical="center"/>
      <protection locked="0"/>
    </xf>
    <xf numFmtId="0" fontId="29" fillId="0" borderId="35" xfId="0" applyFont="1" applyFill="1" applyBorder="1" applyAlignment="1" applyProtection="1">
      <alignment vertical="center"/>
    </xf>
    <xf numFmtId="49" fontId="15" fillId="0" borderId="32" xfId="0" applyNumberFormat="1" applyFont="1" applyBorder="1" applyAlignment="1">
      <alignment horizontal="right" vertical="center"/>
    </xf>
    <xf numFmtId="0" fontId="29" fillId="0" borderId="20" xfId="0" applyFont="1" applyBorder="1" applyAlignment="1">
      <alignment vertical="center"/>
    </xf>
    <xf numFmtId="165" fontId="15" fillId="0" borderId="4" xfId="1" applyFont="1" applyFill="1" applyBorder="1" applyAlignment="1" applyProtection="1">
      <alignment vertical="center"/>
      <protection hidden="1"/>
    </xf>
    <xf numFmtId="0" fontId="15" fillId="0" borderId="41" xfId="0" applyFont="1" applyFill="1" applyBorder="1" applyAlignment="1" applyProtection="1">
      <alignment horizontal="right" vertical="center"/>
    </xf>
    <xf numFmtId="165" fontId="15" fillId="4" borderId="105" xfId="0" applyNumberFormat="1" applyFont="1" applyFill="1" applyBorder="1" applyAlignment="1" applyProtection="1">
      <alignment horizontal="right" vertical="center"/>
      <protection locked="0"/>
    </xf>
    <xf numFmtId="165" fontId="15" fillId="0" borderId="78" xfId="0" applyNumberFormat="1" applyFont="1" applyFill="1" applyBorder="1" applyAlignment="1" applyProtection="1">
      <alignment horizontal="right" vertical="center"/>
    </xf>
    <xf numFmtId="165" fontId="15" fillId="0" borderId="5" xfId="0" applyNumberFormat="1" applyFont="1" applyFill="1" applyBorder="1" applyAlignment="1" applyProtection="1">
      <alignment horizontal="right" vertical="center"/>
    </xf>
    <xf numFmtId="165" fontId="15" fillId="0" borderId="111" xfId="0" applyNumberFormat="1" applyFont="1" applyFill="1" applyBorder="1" applyAlignment="1" applyProtection="1">
      <alignment horizontal="right" vertical="center"/>
    </xf>
    <xf numFmtId="165" fontId="17" fillId="10" borderId="112" xfId="0" applyNumberFormat="1" applyFont="1" applyFill="1" applyBorder="1" applyAlignment="1" applyProtection="1">
      <alignment horizontal="right" vertical="center"/>
    </xf>
    <xf numFmtId="165" fontId="17" fillId="0" borderId="113" xfId="0" applyNumberFormat="1" applyFont="1" applyFill="1" applyBorder="1" applyAlignment="1" applyProtection="1">
      <alignment horizontal="right" vertical="center"/>
    </xf>
    <xf numFmtId="0" fontId="17" fillId="11" borderId="114" xfId="0" applyFont="1" applyFill="1" applyBorder="1" applyAlignment="1" applyProtection="1">
      <alignment horizontal="center" vertical="center" wrapText="1"/>
    </xf>
    <xf numFmtId="0" fontId="26" fillId="4" borderId="115" xfId="0" applyFont="1" applyFill="1" applyBorder="1" applyAlignment="1" applyProtection="1">
      <alignment horizontal="center" vertical="center"/>
      <protection locked="0"/>
    </xf>
    <xf numFmtId="0" fontId="21" fillId="0" borderId="115" xfId="0" applyFont="1" applyBorder="1" applyAlignment="1" applyProtection="1">
      <alignment horizontal="left" vertical="center"/>
    </xf>
    <xf numFmtId="0" fontId="15" fillId="0" borderId="115" xfId="0" applyFont="1" applyFill="1" applyBorder="1" applyAlignment="1" applyProtection="1">
      <alignment horizontal="center" vertical="center" wrapText="1"/>
    </xf>
    <xf numFmtId="165" fontId="4" fillId="4" borderId="78" xfId="0" applyNumberFormat="1" applyFont="1" applyFill="1" applyBorder="1" applyAlignment="1" applyProtection="1">
      <alignment horizontal="right" vertical="center"/>
      <protection locked="0"/>
    </xf>
    <xf numFmtId="165" fontId="15" fillId="4" borderId="78" xfId="0" applyNumberFormat="1" applyFont="1" applyFill="1" applyBorder="1" applyAlignment="1" applyProtection="1">
      <alignment horizontal="right" vertical="center"/>
      <protection locked="0"/>
    </xf>
    <xf numFmtId="165" fontId="4" fillId="4" borderId="5" xfId="0" applyNumberFormat="1" applyFont="1" applyFill="1" applyBorder="1" applyAlignment="1" applyProtection="1">
      <alignment horizontal="right" vertical="center"/>
      <protection locked="0"/>
    </xf>
    <xf numFmtId="165" fontId="15" fillId="4" borderId="5" xfId="0" applyNumberFormat="1" applyFont="1" applyFill="1" applyBorder="1" applyAlignment="1" applyProtection="1">
      <alignment horizontal="right" vertical="center"/>
      <protection locked="0"/>
    </xf>
    <xf numFmtId="165" fontId="4" fillId="4" borderId="111" xfId="0" applyNumberFormat="1" applyFont="1" applyFill="1" applyBorder="1" applyAlignment="1" applyProtection="1">
      <alignment horizontal="right" vertical="center"/>
      <protection locked="0"/>
    </xf>
    <xf numFmtId="165" fontId="15" fillId="4" borderId="111" xfId="0" applyNumberFormat="1" applyFont="1" applyFill="1" applyBorder="1" applyAlignment="1" applyProtection="1">
      <alignment horizontal="right" vertical="center"/>
      <protection locked="0"/>
    </xf>
    <xf numFmtId="165" fontId="17" fillId="10" borderId="113" xfId="0" applyNumberFormat="1" applyFont="1" applyFill="1" applyBorder="1" applyAlignment="1" applyProtection="1">
      <alignment horizontal="right" vertical="center"/>
    </xf>
    <xf numFmtId="165" fontId="17" fillId="11" borderId="104" xfId="0" applyNumberFormat="1" applyFont="1" applyFill="1" applyBorder="1" applyAlignment="1" applyProtection="1">
      <alignment horizontal="center" vertical="center" wrapText="1"/>
    </xf>
    <xf numFmtId="165" fontId="15" fillId="9" borderId="116" xfId="0" applyNumberFormat="1" applyFont="1" applyFill="1" applyBorder="1" applyAlignment="1" applyProtection="1">
      <alignment horizontal="center" vertical="center" wrapText="1"/>
    </xf>
    <xf numFmtId="165" fontId="15" fillId="0" borderId="37" xfId="0" applyNumberFormat="1" applyFont="1" applyBorder="1" applyAlignment="1" applyProtection="1">
      <alignment horizontal="right" vertical="center"/>
    </xf>
    <xf numFmtId="165" fontId="15" fillId="4" borderId="117" xfId="0" applyNumberFormat="1" applyFont="1" applyFill="1" applyBorder="1" applyAlignment="1" applyProtection="1">
      <alignment horizontal="right" vertical="center"/>
      <protection locked="0"/>
    </xf>
    <xf numFmtId="165" fontId="15" fillId="0" borderId="118" xfId="0" applyNumberFormat="1" applyFont="1" applyBorder="1" applyAlignment="1" applyProtection="1">
      <alignment horizontal="right" vertical="center"/>
    </xf>
    <xf numFmtId="0" fontId="15" fillId="0" borderId="29" xfId="15" applyFont="1" applyFill="1" applyBorder="1" applyAlignment="1" applyProtection="1">
      <alignment horizontal="right" vertical="center"/>
    </xf>
    <xf numFmtId="0" fontId="15" fillId="0" borderId="30" xfId="0" applyFont="1" applyFill="1" applyBorder="1" applyAlignment="1" applyProtection="1">
      <alignment horizontal="right" vertical="center"/>
    </xf>
    <xf numFmtId="0" fontId="15" fillId="0" borderId="34" xfId="15" applyFont="1" applyFill="1" applyBorder="1" applyAlignment="1" applyProtection="1">
      <alignment horizontal="right" vertical="center"/>
    </xf>
    <xf numFmtId="0" fontId="15" fillId="0" borderId="119" xfId="15" applyFont="1" applyFill="1" applyBorder="1" applyAlignment="1" applyProtection="1">
      <alignment horizontal="right" vertical="center"/>
    </xf>
    <xf numFmtId="0" fontId="15" fillId="0" borderId="120" xfId="0" applyFont="1" applyFill="1" applyBorder="1" applyAlignment="1" applyProtection="1">
      <alignment horizontal="right" vertical="center"/>
    </xf>
    <xf numFmtId="0" fontId="15" fillId="0" borderId="121" xfId="15" applyFont="1" applyFill="1" applyBorder="1" applyAlignment="1" applyProtection="1">
      <alignment horizontal="right" vertical="center"/>
    </xf>
    <xf numFmtId="0" fontId="15" fillId="0" borderId="122" xfId="15" applyFont="1" applyFill="1" applyBorder="1" applyAlignment="1" applyProtection="1">
      <alignment horizontal="right" vertical="center"/>
    </xf>
    <xf numFmtId="0" fontId="15" fillId="0" borderId="106" xfId="0" applyFont="1" applyFill="1" applyBorder="1" applyAlignment="1" applyProtection="1">
      <alignment horizontal="right" vertical="center"/>
    </xf>
    <xf numFmtId="0" fontId="15" fillId="0" borderId="123" xfId="15" applyFont="1" applyFill="1" applyBorder="1" applyAlignment="1" applyProtection="1">
      <alignment horizontal="right" vertical="center"/>
    </xf>
    <xf numFmtId="0" fontId="15" fillId="0" borderId="29" xfId="0" applyFont="1" applyFill="1" applyBorder="1" applyAlignment="1" applyProtection="1">
      <alignment horizontal="right" vertical="center"/>
    </xf>
    <xf numFmtId="0" fontId="15" fillId="0" borderId="34" xfId="0" applyFont="1" applyFill="1" applyBorder="1" applyAlignment="1" applyProtection="1">
      <alignment horizontal="right" vertical="center"/>
    </xf>
    <xf numFmtId="0" fontId="15" fillId="0" borderId="30" xfId="0" applyFont="1" applyBorder="1" applyAlignment="1" applyProtection="1">
      <alignment horizontal="right" vertical="center"/>
    </xf>
    <xf numFmtId="0" fontId="15" fillId="0" borderId="29" xfId="15" applyFont="1" applyBorder="1" applyAlignment="1" applyProtection="1">
      <alignment horizontal="right" vertical="center"/>
    </xf>
    <xf numFmtId="0" fontId="15" fillId="0" borderId="34" xfId="15" applyFont="1" applyBorder="1" applyAlignment="1" applyProtection="1">
      <alignment horizontal="right" vertical="center"/>
    </xf>
    <xf numFmtId="0" fontId="15" fillId="0" borderId="58" xfId="0" applyFont="1" applyBorder="1" applyAlignment="1">
      <alignment vertical="center"/>
    </xf>
    <xf numFmtId="0" fontId="15" fillId="0" borderId="20" xfId="0" applyFont="1" applyFill="1" applyBorder="1" applyAlignment="1" applyProtection="1">
      <alignment vertical="center"/>
    </xf>
    <xf numFmtId="0" fontId="43" fillId="0" borderId="32" xfId="0" applyFont="1" applyFill="1" applyBorder="1" applyAlignment="1" applyProtection="1">
      <alignment horizontal="center" vertical="center"/>
      <protection locked="0"/>
    </xf>
    <xf numFmtId="0" fontId="18" fillId="0" borderId="124" xfId="0" applyFont="1" applyFill="1" applyBorder="1" applyAlignment="1" applyProtection="1">
      <alignment horizontal="right" vertical="center"/>
    </xf>
    <xf numFmtId="0" fontId="74" fillId="0" borderId="37" xfId="0" applyFont="1" applyFill="1" applyBorder="1" applyAlignment="1" applyProtection="1">
      <alignment horizontal="right" vertical="center"/>
    </xf>
    <xf numFmtId="9" fontId="29" fillId="4" borderId="5" xfId="0" applyNumberFormat="1" applyFont="1" applyFill="1" applyBorder="1" applyAlignment="1" applyProtection="1">
      <alignment horizontal="center" vertical="center"/>
      <protection locked="0"/>
    </xf>
    <xf numFmtId="165" fontId="21" fillId="4" borderId="67" xfId="0" applyNumberFormat="1" applyFont="1" applyFill="1" applyBorder="1" applyAlignment="1" applyProtection="1">
      <alignment vertical="center"/>
      <protection locked="0"/>
    </xf>
    <xf numFmtId="165" fontId="4" fillId="0" borderId="67" xfId="0" applyNumberFormat="1" applyFont="1" applyBorder="1" applyAlignment="1" applyProtection="1">
      <alignment vertical="center"/>
    </xf>
    <xf numFmtId="165" fontId="4" fillId="0" borderId="68" xfId="0" applyNumberFormat="1" applyFont="1" applyBorder="1" applyAlignment="1" applyProtection="1">
      <alignment vertical="center"/>
    </xf>
    <xf numFmtId="165" fontId="7" fillId="0" borderId="83" xfId="0" applyNumberFormat="1" applyFont="1" applyBorder="1" applyAlignment="1" applyProtection="1">
      <alignment vertical="center"/>
    </xf>
    <xf numFmtId="165" fontId="7" fillId="0" borderId="104" xfId="0" applyNumberFormat="1" applyFont="1" applyBorder="1" applyAlignment="1" applyProtection="1">
      <alignment vertical="center"/>
    </xf>
    <xf numFmtId="165" fontId="21" fillId="0" borderId="114" xfId="0" applyNumberFormat="1" applyFont="1" applyFill="1" applyBorder="1" applyAlignment="1" applyProtection="1">
      <alignment vertical="center"/>
    </xf>
    <xf numFmtId="165" fontId="4" fillId="0" borderId="114" xfId="0" applyNumberFormat="1" applyFont="1" applyFill="1" applyBorder="1" applyAlignment="1" applyProtection="1">
      <alignment vertical="center"/>
    </xf>
    <xf numFmtId="165" fontId="4" fillId="0" borderId="108" xfId="0" applyNumberFormat="1" applyFont="1" applyFill="1" applyBorder="1" applyAlignment="1" applyProtection="1">
      <alignment vertical="center"/>
    </xf>
    <xf numFmtId="165" fontId="21" fillId="4" borderId="125" xfId="0" applyNumberFormat="1" applyFont="1" applyFill="1" applyBorder="1" applyAlignment="1" applyProtection="1">
      <alignment vertical="center"/>
      <protection locked="0"/>
    </xf>
    <xf numFmtId="165" fontId="4" fillId="0" borderId="79" xfId="0" applyNumberFormat="1" applyFont="1" applyBorder="1" applyAlignment="1" applyProtection="1">
      <alignment vertical="center"/>
    </xf>
    <xf numFmtId="0" fontId="29" fillId="0" borderId="0" xfId="0" applyFont="1" applyFill="1"/>
    <xf numFmtId="0" fontId="75" fillId="0" borderId="0" xfId="0" applyFont="1" applyFill="1"/>
    <xf numFmtId="0" fontId="24" fillId="0" borderId="11" xfId="0" applyFont="1" applyFill="1" applyBorder="1" applyAlignment="1"/>
    <xf numFmtId="0" fontId="24" fillId="0" borderId="12" xfId="0" applyFont="1" applyFill="1" applyBorder="1" applyAlignment="1"/>
    <xf numFmtId="0" fontId="24" fillId="0" borderId="12" xfId="0" applyFont="1" applyFill="1" applyBorder="1" applyAlignment="1" applyProtection="1">
      <alignment wrapText="1"/>
    </xf>
    <xf numFmtId="0" fontId="24" fillId="0" borderId="12" xfId="0" applyFont="1" applyFill="1" applyBorder="1" applyAlignment="1" applyProtection="1"/>
    <xf numFmtId="0" fontId="24" fillId="0" borderId="12" xfId="0" applyFont="1" applyFill="1" applyBorder="1" applyAlignment="1" applyProtection="1">
      <alignment horizontal="center" wrapText="1"/>
    </xf>
    <xf numFmtId="0" fontId="24" fillId="0" borderId="10" xfId="0" applyFont="1" applyFill="1" applyBorder="1" applyAlignment="1">
      <alignment horizontal="center"/>
    </xf>
    <xf numFmtId="0" fontId="27" fillId="0" borderId="13" xfId="0" applyFont="1" applyFill="1" applyBorder="1" applyAlignment="1">
      <alignment vertical="center"/>
    </xf>
    <xf numFmtId="0" fontId="27" fillId="0" borderId="5" xfId="0" applyFont="1" applyBorder="1"/>
    <xf numFmtId="9" fontId="27" fillId="0" borderId="5" xfId="16" applyFont="1" applyFill="1" applyBorder="1" applyAlignment="1">
      <alignment horizontal="center" vertical="center" wrapText="1"/>
    </xf>
    <xf numFmtId="0" fontId="27" fillId="0" borderId="5" xfId="0" applyFont="1" applyFill="1" applyBorder="1" applyAlignment="1">
      <alignment vertical="center"/>
    </xf>
    <xf numFmtId="9" fontId="27" fillId="0" borderId="5" xfId="16" applyFont="1" applyFill="1" applyBorder="1" applyAlignment="1">
      <alignment vertical="center"/>
    </xf>
    <xf numFmtId="10" fontId="27" fillId="0" borderId="7" xfId="0" applyNumberFormat="1" applyFont="1" applyFill="1" applyBorder="1" applyAlignment="1">
      <alignment vertical="center"/>
    </xf>
    <xf numFmtId="0" fontId="27" fillId="0" borderId="14" xfId="0" applyFont="1" applyFill="1" applyBorder="1" applyAlignment="1">
      <alignment vertical="center"/>
    </xf>
    <xf numFmtId="0" fontId="27" fillId="0" borderId="6" xfId="0" applyFont="1" applyBorder="1"/>
    <xf numFmtId="9" fontId="27" fillId="0" borderId="6" xfId="16" applyFont="1" applyFill="1" applyBorder="1" applyAlignment="1">
      <alignment horizontal="center" vertical="center" wrapText="1"/>
    </xf>
    <xf numFmtId="0" fontId="27" fillId="0" borderId="6" xfId="0" applyFont="1" applyFill="1" applyBorder="1" applyAlignment="1">
      <alignment vertical="center"/>
    </xf>
    <xf numFmtId="9" fontId="27" fillId="0" borderId="6" xfId="16" applyFont="1" applyFill="1" applyBorder="1" applyAlignment="1">
      <alignment vertical="center"/>
    </xf>
    <xf numFmtId="10" fontId="27" fillId="0" borderId="8" xfId="0" applyNumberFormat="1" applyFont="1" applyFill="1" applyBorder="1" applyAlignment="1">
      <alignment vertical="center"/>
    </xf>
    <xf numFmtId="0" fontId="18" fillId="0" borderId="128" xfId="0" applyFont="1" applyBorder="1" applyAlignment="1" applyProtection="1">
      <alignment horizontal="center" vertical="top" wrapText="1"/>
    </xf>
    <xf numFmtId="9" fontId="18" fillId="0" borderId="129" xfId="16" applyFont="1" applyBorder="1" applyAlignment="1" applyProtection="1">
      <alignment horizontal="center" vertical="top" wrapText="1"/>
    </xf>
    <xf numFmtId="9" fontId="18" fillId="0" borderId="7" xfId="16" applyFont="1" applyBorder="1" applyAlignment="1" applyProtection="1">
      <alignment horizontal="center" vertical="top" wrapText="1"/>
    </xf>
    <xf numFmtId="9" fontId="18" fillId="0" borderId="8" xfId="16" applyFont="1" applyBorder="1" applyAlignment="1" applyProtection="1">
      <alignment horizontal="center" vertical="top" wrapText="1"/>
    </xf>
    <xf numFmtId="171" fontId="4" fillId="0" borderId="0" xfId="16" applyNumberFormat="1" applyFont="1" applyFill="1" applyBorder="1" applyAlignment="1" applyProtection="1">
      <alignment vertical="center"/>
    </xf>
    <xf numFmtId="0" fontId="5" fillId="12" borderId="18" xfId="0" applyFont="1" applyFill="1" applyBorder="1" applyAlignment="1" applyProtection="1">
      <alignment vertical="center"/>
    </xf>
    <xf numFmtId="0" fontId="32" fillId="12" borderId="23" xfId="0" applyFont="1" applyFill="1" applyBorder="1" applyAlignment="1" applyProtection="1">
      <alignment vertical="center"/>
    </xf>
    <xf numFmtId="165" fontId="19" fillId="0" borderId="49" xfId="0" applyNumberFormat="1" applyFont="1" applyBorder="1" applyAlignment="1" applyProtection="1">
      <alignment vertical="center"/>
    </xf>
    <xf numFmtId="165" fontId="4" fillId="0" borderId="43" xfId="0" applyNumberFormat="1" applyFont="1" applyFill="1" applyBorder="1" applyAlignment="1" applyProtection="1">
      <alignment vertical="center"/>
    </xf>
    <xf numFmtId="165" fontId="7" fillId="0" borderId="4" xfId="0" applyNumberFormat="1" applyFont="1" applyFill="1" applyBorder="1" applyAlignment="1" applyProtection="1">
      <alignment vertical="center"/>
    </xf>
    <xf numFmtId="165" fontId="4" fillId="0" borderId="4" xfId="0" applyNumberFormat="1" applyFont="1" applyFill="1" applyBorder="1" applyAlignment="1" applyProtection="1">
      <alignment vertical="center"/>
    </xf>
    <xf numFmtId="165" fontId="7" fillId="0" borderId="62" xfId="0" applyNumberFormat="1" applyFont="1" applyFill="1" applyBorder="1" applyAlignment="1" applyProtection="1">
      <alignment vertical="center"/>
    </xf>
    <xf numFmtId="165" fontId="7" fillId="0" borderId="21" xfId="0" applyNumberFormat="1" applyFont="1" applyFill="1" applyBorder="1" applyAlignment="1" applyProtection="1">
      <alignment vertical="center"/>
    </xf>
    <xf numFmtId="165" fontId="7" fillId="0" borderId="43" xfId="0" applyNumberFormat="1" applyFont="1" applyFill="1" applyBorder="1" applyAlignment="1" applyProtection="1">
      <alignment vertical="center"/>
    </xf>
    <xf numFmtId="165" fontId="5" fillId="0" borderId="4" xfId="0" applyNumberFormat="1" applyFont="1" applyFill="1" applyBorder="1" applyAlignment="1" applyProtection="1">
      <alignment vertical="center"/>
    </xf>
    <xf numFmtId="165" fontId="15" fillId="0" borderId="4" xfId="0" applyNumberFormat="1" applyFont="1" applyBorder="1" applyAlignment="1">
      <alignment vertical="center"/>
    </xf>
    <xf numFmtId="165" fontId="6" fillId="0" borderId="62" xfId="0" applyNumberFormat="1" applyFont="1" applyFill="1" applyBorder="1" applyAlignment="1" applyProtection="1">
      <alignment vertical="center"/>
    </xf>
    <xf numFmtId="165" fontId="5" fillId="0" borderId="130" xfId="0" applyNumberFormat="1" applyFont="1" applyFill="1" applyBorder="1" applyAlignment="1" applyProtection="1">
      <alignment vertical="center"/>
    </xf>
    <xf numFmtId="165" fontId="6" fillId="0" borderId="21" xfId="0" applyNumberFormat="1" applyFont="1" applyFill="1" applyBorder="1" applyAlignment="1" applyProtection="1">
      <alignment vertical="center"/>
    </xf>
    <xf numFmtId="165" fontId="6" fillId="0" borderId="130" xfId="0" applyNumberFormat="1" applyFont="1" applyFill="1" applyBorder="1" applyAlignment="1" applyProtection="1">
      <alignment vertical="center"/>
    </xf>
    <xf numFmtId="165" fontId="44" fillId="0" borderId="131" xfId="0" applyNumberFormat="1" applyFont="1" applyFill="1" applyBorder="1" applyAlignment="1" applyProtection="1">
      <alignment horizontal="right" vertical="center"/>
    </xf>
    <xf numFmtId="165" fontId="5" fillId="12" borderId="131" xfId="0" applyNumberFormat="1" applyFont="1" applyFill="1" applyBorder="1" applyAlignment="1" applyProtection="1">
      <alignment vertical="center"/>
    </xf>
    <xf numFmtId="165" fontId="6" fillId="0" borderId="98" xfId="0" applyNumberFormat="1" applyFont="1" applyFill="1" applyBorder="1" applyAlignment="1" applyProtection="1">
      <alignment vertical="center"/>
    </xf>
    <xf numFmtId="165" fontId="4" fillId="0" borderId="4" xfId="0" applyNumberFormat="1" applyFont="1" applyBorder="1" applyAlignment="1" applyProtection="1">
      <alignment vertical="center"/>
    </xf>
    <xf numFmtId="165" fontId="7" fillId="0" borderId="98" xfId="0" applyNumberFormat="1" applyFont="1" applyBorder="1" applyAlignment="1" applyProtection="1">
      <alignment vertical="center"/>
    </xf>
    <xf numFmtId="165" fontId="27" fillId="0" borderId="73" xfId="0" applyNumberFormat="1" applyFont="1" applyFill="1" applyBorder="1" applyAlignment="1" applyProtection="1">
      <alignment vertical="center"/>
    </xf>
    <xf numFmtId="165" fontId="40" fillId="0" borderId="4" xfId="0" applyNumberFormat="1" applyFont="1" applyFill="1" applyBorder="1" applyAlignment="1" applyProtection="1">
      <alignment vertical="center"/>
    </xf>
    <xf numFmtId="165" fontId="5" fillId="0" borderId="43" xfId="0" applyNumberFormat="1" applyFont="1" applyFill="1" applyBorder="1" applyAlignment="1" applyProtection="1">
      <alignment vertical="center"/>
    </xf>
    <xf numFmtId="165" fontId="40" fillId="0" borderId="132" xfId="0" applyNumberFormat="1" applyFont="1" applyFill="1" applyBorder="1" applyAlignment="1" applyProtection="1">
      <alignment vertical="center"/>
    </xf>
    <xf numFmtId="0" fontId="64"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horizontal="center" vertical="top" wrapText="1"/>
    </xf>
    <xf numFmtId="0" fontId="15" fillId="0" borderId="0" xfId="0" applyFont="1" applyAlignment="1">
      <alignment horizontal="center" vertical="top" wrapText="1"/>
    </xf>
    <xf numFmtId="0" fontId="15" fillId="0" borderId="0" xfId="0" applyFont="1" applyAlignment="1">
      <alignment vertical="center" wrapText="1"/>
    </xf>
    <xf numFmtId="0" fontId="76" fillId="0" borderId="0" xfId="0" applyFont="1" applyAlignment="1">
      <alignment vertical="center" wrapText="1"/>
    </xf>
    <xf numFmtId="0" fontId="77" fillId="0" borderId="0" xfId="0" applyFont="1" applyAlignment="1">
      <alignment vertical="center" wrapText="1"/>
    </xf>
    <xf numFmtId="0" fontId="27" fillId="0" borderId="0" xfId="0" applyFont="1" applyAlignment="1">
      <alignment vertical="center" wrapText="1"/>
    </xf>
    <xf numFmtId="0" fontId="65" fillId="2" borderId="3" xfId="0" applyFont="1" applyFill="1" applyBorder="1" applyAlignment="1" applyProtection="1">
      <alignment vertical="center"/>
    </xf>
    <xf numFmtId="0" fontId="15" fillId="2" borderId="4" xfId="0" applyFont="1" applyFill="1" applyBorder="1" applyAlignment="1" applyProtection="1">
      <alignment vertical="center"/>
    </xf>
    <xf numFmtId="181" fontId="35" fillId="0" borderId="5" xfId="0" applyNumberFormat="1" applyFont="1" applyBorder="1" applyAlignment="1" applyProtection="1">
      <alignment horizontal="left" vertical="center"/>
    </xf>
    <xf numFmtId="180" fontId="35" fillId="0" borderId="5" xfId="0" applyNumberFormat="1" applyFont="1" applyBorder="1" applyAlignment="1" applyProtection="1">
      <alignment horizontal="left" vertical="center"/>
    </xf>
    <xf numFmtId="0" fontId="60" fillId="0" borderId="44" xfId="0" applyFont="1" applyBorder="1" applyAlignment="1">
      <alignment horizontal="left" vertical="center"/>
    </xf>
    <xf numFmtId="0" fontId="60" fillId="0" borderId="44" xfId="0" applyFont="1" applyBorder="1" applyAlignment="1">
      <alignment vertical="center"/>
    </xf>
    <xf numFmtId="181" fontId="78" fillId="0" borderId="5" xfId="0" applyNumberFormat="1" applyFont="1" applyBorder="1" applyAlignment="1" applyProtection="1">
      <alignment horizontal="left" vertical="center"/>
    </xf>
    <xf numFmtId="0" fontId="80" fillId="0" borderId="19" xfId="0" applyFont="1" applyBorder="1" applyAlignment="1">
      <alignment horizontal="left" vertical="center"/>
    </xf>
    <xf numFmtId="165" fontId="21" fillId="4" borderId="38" xfId="1" applyFont="1" applyFill="1" applyBorder="1" applyAlignment="1" applyProtection="1">
      <alignment vertical="center"/>
      <protection locked="0"/>
    </xf>
    <xf numFmtId="165" fontId="21" fillId="4" borderId="59" xfId="1" applyFont="1" applyFill="1" applyBorder="1" applyAlignment="1" applyProtection="1">
      <alignment vertical="center"/>
      <protection locked="0"/>
    </xf>
    <xf numFmtId="165" fontId="21" fillId="4" borderId="60" xfId="1" applyFont="1" applyFill="1" applyBorder="1" applyAlignment="1" applyProtection="1">
      <alignment vertical="center"/>
      <protection locked="0"/>
    </xf>
    <xf numFmtId="165" fontId="21" fillId="4" borderId="61" xfId="1" applyFont="1" applyFill="1" applyBorder="1" applyAlignment="1" applyProtection="1">
      <alignment vertical="center"/>
      <protection locked="0"/>
    </xf>
    <xf numFmtId="165" fontId="7" fillId="0" borderId="49" xfId="1" applyFont="1" applyBorder="1" applyAlignment="1">
      <alignment vertical="center"/>
    </xf>
    <xf numFmtId="165" fontId="4" fillId="0" borderId="59" xfId="1" applyFont="1" applyBorder="1" applyAlignment="1">
      <alignment vertical="center"/>
    </xf>
    <xf numFmtId="165" fontId="4" fillId="0" borderId="60" xfId="1" applyFont="1" applyBorder="1" applyAlignment="1">
      <alignment vertical="center"/>
    </xf>
    <xf numFmtId="165" fontId="4" fillId="0" borderId="72" xfId="1" applyFont="1" applyBorder="1" applyAlignment="1">
      <alignment vertical="center"/>
    </xf>
    <xf numFmtId="165" fontId="44" fillId="0" borderId="95" xfId="1" applyFont="1" applyBorder="1" applyAlignment="1" applyProtection="1">
      <alignment vertical="center"/>
    </xf>
    <xf numFmtId="165" fontId="4" fillId="0" borderId="61" xfId="1" applyFont="1" applyBorder="1" applyAlignment="1">
      <alignment vertical="center"/>
    </xf>
    <xf numFmtId="165" fontId="7" fillId="0" borderId="81" xfId="1" applyFont="1" applyBorder="1" applyAlignment="1">
      <alignment vertical="center"/>
    </xf>
    <xf numFmtId="2" fontId="21" fillId="4" borderId="52" xfId="0" applyNumberFormat="1" applyFont="1" applyFill="1" applyBorder="1" applyAlignment="1" applyProtection="1">
      <alignment vertical="center"/>
      <protection locked="0"/>
    </xf>
    <xf numFmtId="2" fontId="21" fillId="4" borderId="55" xfId="0" applyNumberFormat="1" applyFont="1" applyFill="1" applyBorder="1" applyAlignment="1" applyProtection="1">
      <alignment vertical="center"/>
      <protection locked="0"/>
    </xf>
    <xf numFmtId="2" fontId="21" fillId="4" borderId="38" xfId="0" applyNumberFormat="1" applyFont="1" applyFill="1" applyBorder="1" applyAlignment="1" applyProtection="1">
      <alignment vertical="center"/>
      <protection locked="0"/>
    </xf>
    <xf numFmtId="9" fontId="21" fillId="4" borderId="55" xfId="16" applyFont="1" applyFill="1" applyBorder="1" applyAlignment="1" applyProtection="1">
      <alignment vertical="center"/>
      <protection locked="0"/>
    </xf>
    <xf numFmtId="9" fontId="21" fillId="4" borderId="38" xfId="16" applyFont="1" applyFill="1" applyBorder="1" applyAlignment="1" applyProtection="1">
      <alignment vertical="center"/>
      <protection locked="0"/>
    </xf>
    <xf numFmtId="177" fontId="21" fillId="0" borderId="67" xfId="0" applyNumberFormat="1" applyFont="1" applyFill="1" applyBorder="1" applyAlignment="1" applyProtection="1">
      <alignment vertical="center"/>
    </xf>
    <xf numFmtId="177" fontId="21" fillId="0" borderId="55" xfId="0" applyNumberFormat="1" applyFont="1" applyFill="1" applyBorder="1" applyAlignment="1" applyProtection="1">
      <alignment vertical="center"/>
    </xf>
    <xf numFmtId="177" fontId="21" fillId="0" borderId="71" xfId="0" applyNumberFormat="1" applyFont="1" applyFill="1" applyBorder="1" applyAlignment="1" applyProtection="1">
      <alignment vertical="center"/>
    </xf>
    <xf numFmtId="0" fontId="79" fillId="0" borderId="19" xfId="0" applyFont="1" applyBorder="1"/>
    <xf numFmtId="0" fontId="1" fillId="0" borderId="2" xfId="0" applyFont="1" applyBorder="1"/>
    <xf numFmtId="0" fontId="79" fillId="0" borderId="2" xfId="0" applyFont="1" applyBorder="1"/>
    <xf numFmtId="0" fontId="7" fillId="0" borderId="2" xfId="0" applyFont="1" applyBorder="1"/>
    <xf numFmtId="0" fontId="1" fillId="0" borderId="43" xfId="0" applyFont="1" applyBorder="1"/>
    <xf numFmtId="0" fontId="1" fillId="0" borderId="19" xfId="0" applyFont="1" applyBorder="1"/>
    <xf numFmtId="0" fontId="1" fillId="0" borderId="3" xfId="0" applyFont="1" applyBorder="1"/>
    <xf numFmtId="0" fontId="1" fillId="0" borderId="0" xfId="0" applyFont="1" applyBorder="1"/>
    <xf numFmtId="0" fontId="1" fillId="0" borderId="0" xfId="0" applyFont="1"/>
    <xf numFmtId="0" fontId="1" fillId="0" borderId="4" xfId="0" applyFont="1" applyBorder="1"/>
    <xf numFmtId="0" fontId="7" fillId="0" borderId="0" xfId="0" applyFont="1" applyAlignment="1">
      <alignment horizontal="right"/>
    </xf>
    <xf numFmtId="0" fontId="7" fillId="0" borderId="0" xfId="0" applyFont="1" applyAlignment="1"/>
    <xf numFmtId="180" fontId="1" fillId="0" borderId="107" xfId="0" applyNumberFormat="1" applyFont="1" applyFill="1" applyBorder="1" applyAlignment="1">
      <alignment horizontal="center"/>
    </xf>
    <xf numFmtId="0" fontId="7" fillId="0" borderId="3" xfId="0" applyFont="1" applyBorder="1"/>
    <xf numFmtId="0" fontId="1" fillId="0" borderId="0" xfId="0" applyFont="1" applyAlignment="1">
      <alignment horizontal="center"/>
    </xf>
    <xf numFmtId="0" fontId="7" fillId="0" borderId="0" xfId="0" applyFont="1" applyBorder="1"/>
    <xf numFmtId="0" fontId="1" fillId="0" borderId="106" xfId="0" applyFont="1" applyBorder="1"/>
    <xf numFmtId="0" fontId="7" fillId="0" borderId="0" xfId="0" applyFont="1" applyAlignment="1">
      <alignment horizontal="center"/>
    </xf>
    <xf numFmtId="0" fontId="1" fillId="0" borderId="106" xfId="0" applyFont="1" applyBorder="1" applyAlignment="1">
      <alignment horizontal="right"/>
    </xf>
    <xf numFmtId="0" fontId="1" fillId="0" borderId="0" xfId="0" applyFont="1" applyAlignment="1">
      <alignment horizontal="right"/>
    </xf>
    <xf numFmtId="0" fontId="7" fillId="0" borderId="47" xfId="0" applyFont="1" applyBorder="1"/>
    <xf numFmtId="0" fontId="7" fillId="0" borderId="41" xfId="0" applyFont="1" applyBorder="1"/>
    <xf numFmtId="0" fontId="1" fillId="0" borderId="41" xfId="0" applyFont="1" applyBorder="1"/>
    <xf numFmtId="0" fontId="1" fillId="0" borderId="75" xfId="0" applyFont="1" applyBorder="1" applyAlignment="1"/>
    <xf numFmtId="0" fontId="7" fillId="0" borderId="36" xfId="0" applyFont="1" applyBorder="1"/>
    <xf numFmtId="0" fontId="1" fillId="0" borderId="52" xfId="0" applyFont="1" applyBorder="1" applyAlignment="1">
      <alignment horizontal="center"/>
    </xf>
    <xf numFmtId="0" fontId="1" fillId="0" borderId="75" xfId="0" applyFont="1" applyBorder="1"/>
    <xf numFmtId="0" fontId="1" fillId="0" borderId="41" xfId="0" applyFont="1" applyBorder="1" applyAlignment="1">
      <alignment horizontal="center"/>
    </xf>
    <xf numFmtId="0" fontId="1" fillId="0" borderId="64" xfId="0" applyFont="1" applyBorder="1" applyAlignment="1">
      <alignment horizontal="center"/>
    </xf>
    <xf numFmtId="0" fontId="1" fillId="0" borderId="39" xfId="0" applyFont="1" applyBorder="1" applyAlignment="1">
      <alignment horizontal="center"/>
    </xf>
    <xf numFmtId="0" fontId="1" fillId="0" borderId="59" xfId="0" applyFont="1" applyBorder="1" applyAlignment="1">
      <alignment horizontal="center"/>
    </xf>
    <xf numFmtId="0" fontId="7" fillId="13" borderId="57" xfId="0" applyFont="1" applyFill="1" applyBorder="1" applyAlignment="1">
      <alignment horizontal="centerContinuous"/>
    </xf>
    <xf numFmtId="0" fontId="1" fillId="0" borderId="75" xfId="0" applyFont="1" applyBorder="1" applyAlignment="1">
      <alignment horizontal="centerContinuous"/>
    </xf>
    <xf numFmtId="0" fontId="1" fillId="0" borderId="39" xfId="0" applyFont="1" applyBorder="1" applyAlignment="1"/>
    <xf numFmtId="0" fontId="7" fillId="0" borderId="75" xfId="0" applyFont="1" applyBorder="1" applyAlignment="1"/>
    <xf numFmtId="0" fontId="7" fillId="0" borderId="39" xfId="0" applyFont="1" applyBorder="1" applyAlignment="1">
      <alignment horizontal="centerContinuous"/>
    </xf>
    <xf numFmtId="0" fontId="7" fillId="0" borderId="75" xfId="0" applyFont="1" applyBorder="1" applyAlignment="1">
      <alignment horizontal="centerContinuous"/>
    </xf>
    <xf numFmtId="0" fontId="1" fillId="0" borderId="39" xfId="0" applyFont="1" applyBorder="1" applyAlignment="1">
      <alignment horizontal="centerContinuous"/>
    </xf>
    <xf numFmtId="0" fontId="1" fillId="0" borderId="32" xfId="0" applyFont="1" applyBorder="1"/>
    <xf numFmtId="0" fontId="1" fillId="0" borderId="78" xfId="0" applyFont="1" applyBorder="1" applyAlignment="1">
      <alignment horizontal="center"/>
    </xf>
    <xf numFmtId="0" fontId="1" fillId="0" borderId="75" xfId="0" applyFont="1" applyBorder="1" applyAlignment="1">
      <alignment horizontal="center"/>
    </xf>
    <xf numFmtId="0" fontId="1" fillId="0" borderId="0" xfId="0" applyFont="1" applyBorder="1" applyAlignment="1">
      <alignment horizontal="center"/>
    </xf>
    <xf numFmtId="0" fontId="1" fillId="0" borderId="105" xfId="0" applyFont="1" applyBorder="1" applyAlignment="1">
      <alignment horizontal="center"/>
    </xf>
    <xf numFmtId="0" fontId="7" fillId="13" borderId="58" xfId="0" applyFont="1" applyFill="1" applyBorder="1" applyAlignment="1">
      <alignment horizontal="center"/>
    </xf>
    <xf numFmtId="0" fontId="1" fillId="0" borderId="56" xfId="0" applyFont="1" applyBorder="1" applyAlignment="1"/>
    <xf numFmtId="0" fontId="1" fillId="0" borderId="20" xfId="0" applyFont="1" applyBorder="1" applyAlignment="1">
      <alignment horizontal="centerContinuous"/>
    </xf>
    <xf numFmtId="0" fontId="1" fillId="0" borderId="56" xfId="0" applyFont="1" applyBorder="1" applyAlignment="1">
      <alignment horizontal="centerContinuous"/>
    </xf>
    <xf numFmtId="0" fontId="1" fillId="0" borderId="20" xfId="0" applyFont="1" applyBorder="1" applyAlignment="1">
      <alignment horizontal="center"/>
    </xf>
    <xf numFmtId="0" fontId="1" fillId="0" borderId="56" xfId="0" applyFont="1" applyBorder="1" applyAlignment="1">
      <alignment horizontal="center"/>
    </xf>
    <xf numFmtId="0" fontId="1" fillId="0" borderId="38" xfId="0" applyFont="1" applyBorder="1" applyAlignment="1">
      <alignment horizontal="center"/>
    </xf>
    <xf numFmtId="0" fontId="1" fillId="0" borderId="49" xfId="0" applyFont="1" applyBorder="1" applyAlignment="1">
      <alignment horizontal="center"/>
    </xf>
    <xf numFmtId="0" fontId="7" fillId="0" borderId="149" xfId="0" applyFont="1" applyBorder="1" applyAlignment="1">
      <alignment horizontal="center"/>
    </xf>
    <xf numFmtId="0" fontId="1" fillId="0" borderId="150" xfId="0" quotePrefix="1" applyFont="1" applyBorder="1"/>
    <xf numFmtId="0" fontId="1" fillId="0" borderId="151" xfId="0" applyFont="1" applyBorder="1"/>
    <xf numFmtId="0" fontId="1" fillId="0" borderId="150" xfId="0" applyFont="1" applyBorder="1"/>
    <xf numFmtId="0" fontId="1" fillId="0" borderId="152" xfId="0" applyFont="1" applyBorder="1"/>
    <xf numFmtId="177" fontId="1" fillId="0" borderId="150" xfId="0" applyNumberFormat="1" applyFont="1" applyBorder="1" applyAlignment="1">
      <alignment horizontal="center"/>
    </xf>
    <xf numFmtId="177" fontId="1" fillId="0" borderId="153" xfId="0" quotePrefix="1" applyNumberFormat="1" applyFont="1" applyBorder="1" applyAlignment="1">
      <alignment horizontal="center"/>
    </xf>
    <xf numFmtId="177" fontId="1" fillId="0" borderId="151" xfId="0" applyNumberFormat="1" applyFont="1" applyBorder="1" applyAlignment="1">
      <alignment horizontal="center"/>
    </xf>
    <xf numFmtId="177" fontId="1" fillId="0" borderId="153" xfId="0" applyNumberFormat="1" applyFont="1" applyBorder="1" applyAlignment="1">
      <alignment horizontal="center"/>
    </xf>
    <xf numFmtId="0" fontId="1" fillId="0" borderId="154" xfId="0" quotePrefix="1" applyFont="1" applyBorder="1" applyAlignment="1">
      <alignment horizontal="center"/>
    </xf>
    <xf numFmtId="0" fontId="7" fillId="0" borderId="58" xfId="0" applyFont="1" applyBorder="1" applyAlignment="1">
      <alignment horizontal="center"/>
    </xf>
    <xf numFmtId="0" fontId="1" fillId="0" borderId="56" xfId="0" quotePrefix="1" applyFont="1" applyBorder="1"/>
    <xf numFmtId="0" fontId="1" fillId="0" borderId="20" xfId="0" applyFont="1" applyBorder="1"/>
    <xf numFmtId="0" fontId="1" fillId="0" borderId="76" xfId="0" quotePrefix="1" applyFont="1" applyBorder="1" applyAlignment="1">
      <alignment horizontal="center"/>
    </xf>
    <xf numFmtId="0" fontId="1" fillId="0" borderId="56" xfId="0" applyFont="1" applyBorder="1"/>
    <xf numFmtId="0" fontId="1" fillId="0" borderId="76" xfId="0" applyFont="1" applyBorder="1"/>
    <xf numFmtId="177" fontId="1" fillId="0" borderId="56" xfId="0" applyNumberFormat="1" applyFont="1" applyBorder="1" applyAlignment="1">
      <alignment horizontal="center"/>
    </xf>
    <xf numFmtId="177" fontId="1" fillId="0" borderId="56" xfId="0" quotePrefix="1" applyNumberFormat="1" applyFont="1" applyBorder="1" applyAlignment="1">
      <alignment horizontal="center"/>
    </xf>
    <xf numFmtId="177" fontId="1" fillId="0" borderId="38" xfId="0" applyNumberFormat="1" applyFont="1" applyBorder="1" applyAlignment="1">
      <alignment horizontal="center"/>
    </xf>
    <xf numFmtId="0" fontId="1" fillId="0" borderId="49" xfId="0" quotePrefix="1" applyFont="1" applyBorder="1" applyAlignment="1">
      <alignment horizontal="center"/>
    </xf>
    <xf numFmtId="0" fontId="1" fillId="0" borderId="57" xfId="0" applyFont="1" applyBorder="1"/>
    <xf numFmtId="0" fontId="1" fillId="0" borderId="0" xfId="0" quotePrefix="1" applyFont="1" applyBorder="1"/>
    <xf numFmtId="0" fontId="1" fillId="0" borderId="0" xfId="0" applyFont="1" applyBorder="1" applyAlignment="1">
      <alignment horizontal="right"/>
    </xf>
    <xf numFmtId="0" fontId="7" fillId="0" borderId="155" xfId="0" applyFont="1" applyBorder="1" applyAlignment="1">
      <alignment horizontal="center"/>
    </xf>
    <xf numFmtId="0" fontId="7" fillId="0" borderId="0" xfId="0" applyFont="1" applyBorder="1" applyAlignment="1">
      <alignment horizontal="center"/>
    </xf>
    <xf numFmtId="177" fontId="7" fillId="0" borderId="156" xfId="0" applyNumberFormat="1" applyFont="1" applyBorder="1" applyAlignment="1">
      <alignment horizontal="center"/>
    </xf>
    <xf numFmtId="0" fontId="1" fillId="0" borderId="0" xfId="0" quotePrefix="1" applyFont="1" applyBorder="1" applyAlignment="1">
      <alignment horizontal="center"/>
    </xf>
    <xf numFmtId="0" fontId="7" fillId="0" borderId="157" xfId="0" applyFont="1" applyBorder="1"/>
    <xf numFmtId="0" fontId="1" fillId="0" borderId="158" xfId="0" quotePrefix="1" applyFont="1" applyBorder="1" applyAlignment="1">
      <alignment horizontal="center"/>
    </xf>
    <xf numFmtId="0" fontId="1" fillId="0" borderId="159" xfId="0" applyFont="1" applyBorder="1" applyAlignment="1">
      <alignment horizontal="center"/>
    </xf>
    <xf numFmtId="0" fontId="7" fillId="0" borderId="12" xfId="0" applyFont="1" applyBorder="1" applyAlignment="1">
      <alignment horizontal="center"/>
    </xf>
    <xf numFmtId="0" fontId="7" fillId="0" borderId="42" xfId="0" applyFont="1" applyBorder="1" applyAlignment="1">
      <alignment horizontal="center"/>
    </xf>
    <xf numFmtId="0" fontId="1" fillId="0" borderId="16" xfId="0" applyFont="1" applyBorder="1"/>
    <xf numFmtId="0" fontId="1" fillId="0" borderId="17" xfId="0" quotePrefix="1" applyFont="1" applyBorder="1"/>
    <xf numFmtId="0" fontId="1" fillId="0" borderId="17" xfId="0" applyFont="1" applyBorder="1"/>
    <xf numFmtId="0" fontId="1" fillId="0" borderId="17" xfId="0" applyFont="1" applyBorder="1" applyAlignment="1">
      <alignment horizontal="center"/>
    </xf>
    <xf numFmtId="0" fontId="1" fillId="0" borderId="17" xfId="0" quotePrefix="1" applyFont="1" applyBorder="1" applyAlignment="1">
      <alignment horizontal="center"/>
    </xf>
    <xf numFmtId="0" fontId="7" fillId="0" borderId="160" xfId="0" applyFont="1" applyBorder="1"/>
    <xf numFmtId="0" fontId="7" fillId="0" borderId="161" xfId="0" applyFont="1" applyBorder="1" applyAlignment="1">
      <alignment horizontal="center"/>
    </xf>
    <xf numFmtId="177" fontId="7" fillId="0" borderId="21" xfId="0" quotePrefix="1" applyNumberFormat="1" applyFont="1" applyBorder="1" applyAlignment="1">
      <alignment horizontal="center"/>
    </xf>
    <xf numFmtId="0" fontId="1" fillId="0" borderId="4" xfId="0" quotePrefix="1" applyFont="1" applyBorder="1" applyAlignment="1">
      <alignment horizontal="center"/>
    </xf>
    <xf numFmtId="0" fontId="1" fillId="0" borderId="42" xfId="0" quotePrefix="1" applyFont="1" applyBorder="1" applyAlignment="1">
      <alignment horizontal="center"/>
    </xf>
    <xf numFmtId="0" fontId="1" fillId="0" borderId="47" xfId="0" applyFont="1" applyBorder="1"/>
    <xf numFmtId="0" fontId="1" fillId="0" borderId="162" xfId="0" applyFont="1" applyBorder="1"/>
    <xf numFmtId="0" fontId="7" fillId="0" borderId="163" xfId="0" applyFont="1" applyBorder="1" applyAlignment="1">
      <alignment horizontal="center"/>
    </xf>
    <xf numFmtId="0" fontId="1" fillId="0" borderId="62" xfId="0" applyFont="1" applyBorder="1"/>
    <xf numFmtId="0" fontId="7" fillId="0" borderId="58" xfId="0" applyFont="1" applyBorder="1" applyAlignment="1">
      <alignment horizontal="centerContinuous"/>
    </xf>
    <xf numFmtId="0" fontId="1" fillId="0" borderId="20" xfId="0" applyFont="1" applyBorder="1" applyAlignment="1"/>
    <xf numFmtId="0" fontId="7" fillId="0" borderId="56" xfId="0" applyFont="1" applyBorder="1" applyAlignment="1">
      <alignment horizontal="centerContinuous"/>
    </xf>
    <xf numFmtId="0" fontId="7" fillId="0" borderId="162" xfId="0" applyFont="1" applyBorder="1"/>
    <xf numFmtId="0" fontId="7" fillId="0" borderId="35" xfId="0" applyFont="1" applyBorder="1"/>
    <xf numFmtId="0" fontId="7" fillId="0" borderId="164" xfId="0" applyFont="1" applyBorder="1" applyAlignment="1">
      <alignment horizontal="center"/>
    </xf>
    <xf numFmtId="0" fontId="7" fillId="0" borderId="32" xfId="0" applyFont="1" applyBorder="1" applyAlignment="1"/>
    <xf numFmtId="0" fontId="7" fillId="0" borderId="4" xfId="0" applyFont="1" applyBorder="1" applyAlignment="1">
      <alignment horizontal="center"/>
    </xf>
    <xf numFmtId="0" fontId="7" fillId="0" borderId="56" xfId="0" applyFont="1" applyBorder="1" applyAlignment="1">
      <alignment horizontal="center"/>
    </xf>
    <xf numFmtId="0" fontId="7" fillId="0" borderId="165" xfId="0" applyFont="1" applyBorder="1" applyAlignment="1">
      <alignment horizontal="center"/>
    </xf>
    <xf numFmtId="0" fontId="7" fillId="0" borderId="38" xfId="0" applyFont="1" applyBorder="1" applyAlignment="1">
      <alignment horizontal="center"/>
    </xf>
    <xf numFmtId="0" fontId="7" fillId="0" borderId="73" xfId="0" applyFont="1" applyBorder="1" applyAlignment="1">
      <alignment horizontal="center"/>
    </xf>
    <xf numFmtId="0" fontId="1" fillId="0" borderId="166" xfId="0" quotePrefix="1" applyFont="1" applyBorder="1" applyAlignment="1">
      <alignment horizontal="center"/>
    </xf>
    <xf numFmtId="0" fontId="1" fillId="0" borderId="167" xfId="0" quotePrefix="1" applyFont="1" applyBorder="1"/>
    <xf numFmtId="0" fontId="1" fillId="0" borderId="167" xfId="0" applyFont="1" applyBorder="1" applyAlignment="1">
      <alignment horizontal="center"/>
    </xf>
    <xf numFmtId="0" fontId="1" fillId="0" borderId="123" xfId="0" quotePrefix="1" applyFont="1" applyBorder="1" applyAlignment="1">
      <alignment horizontal="center"/>
    </xf>
    <xf numFmtId="0" fontId="1" fillId="0" borderId="168" xfId="0" applyFont="1" applyBorder="1"/>
    <xf numFmtId="0" fontId="1" fillId="0" borderId="123" xfId="0" applyFont="1" applyBorder="1"/>
    <xf numFmtId="0" fontId="1" fillId="0" borderId="167" xfId="0" quotePrefix="1" applyFont="1" applyBorder="1" applyAlignment="1">
      <alignment horizontal="center"/>
    </xf>
    <xf numFmtId="2" fontId="1" fillId="0" borderId="169" xfId="0" applyNumberFormat="1" applyFont="1" applyBorder="1" applyAlignment="1">
      <alignment horizontal="center"/>
    </xf>
    <xf numFmtId="0" fontId="1" fillId="0" borderId="106" xfId="0" applyFont="1" applyBorder="1" applyAlignment="1">
      <alignment horizontal="center"/>
    </xf>
    <xf numFmtId="177" fontId="1" fillId="0" borderId="170" xfId="0" quotePrefix="1" applyNumberFormat="1" applyFont="1" applyBorder="1" applyAlignment="1">
      <alignment horizontal="center"/>
    </xf>
    <xf numFmtId="0" fontId="1" fillId="0" borderId="58" xfId="0" quotePrefix="1" applyFont="1" applyBorder="1" applyAlignment="1">
      <alignment horizontal="center"/>
    </xf>
    <xf numFmtId="0" fontId="1" fillId="0" borderId="56" xfId="0" quotePrefix="1" applyFont="1" applyBorder="1" applyAlignment="1">
      <alignment horizontal="center"/>
    </xf>
    <xf numFmtId="0" fontId="1" fillId="0" borderId="76" xfId="0" applyFont="1" applyBorder="1" applyAlignment="1">
      <alignment horizontal="right"/>
    </xf>
    <xf numFmtId="0" fontId="1" fillId="0" borderId="56" xfId="0" quotePrefix="1" applyFont="1" applyBorder="1" applyAlignment="1"/>
    <xf numFmtId="2" fontId="1" fillId="0" borderId="141" xfId="0" applyNumberFormat="1" applyFont="1" applyBorder="1" applyAlignment="1">
      <alignment horizontal="center"/>
    </xf>
    <xf numFmtId="177" fontId="1" fillId="0" borderId="49" xfId="0" applyNumberFormat="1" applyFont="1" applyBorder="1" applyAlignment="1">
      <alignment horizontal="center"/>
    </xf>
    <xf numFmtId="0" fontId="1" fillId="13" borderId="92" xfId="0" applyFont="1" applyFill="1" applyBorder="1"/>
    <xf numFmtId="0" fontId="1" fillId="13" borderId="1" xfId="0" applyFont="1" applyFill="1" applyBorder="1"/>
    <xf numFmtId="0" fontId="7" fillId="13" borderId="1" xfId="0" applyFont="1" applyFill="1" applyBorder="1"/>
    <xf numFmtId="0" fontId="7" fillId="0" borderId="171" xfId="0" applyFont="1" applyBorder="1" applyAlignment="1">
      <alignment horizontal="center"/>
    </xf>
    <xf numFmtId="2" fontId="7" fillId="0" borderId="172" xfId="0" applyNumberFormat="1" applyFont="1" applyBorder="1" applyAlignment="1">
      <alignment horizontal="center"/>
    </xf>
    <xf numFmtId="0" fontId="7" fillId="0" borderId="87" xfId="0" applyFont="1" applyBorder="1" applyAlignment="1">
      <alignment horizontal="center"/>
    </xf>
    <xf numFmtId="177" fontId="7" fillId="0" borderId="98" xfId="0" applyNumberFormat="1" applyFont="1" applyBorder="1" applyAlignment="1">
      <alignment horizontal="center"/>
    </xf>
    <xf numFmtId="0" fontId="1" fillId="0" borderId="64" xfId="0" applyFont="1" applyBorder="1"/>
    <xf numFmtId="0" fontId="7" fillId="0" borderId="41" xfId="0" applyFont="1" applyFill="1" applyBorder="1"/>
    <xf numFmtId="0" fontId="1" fillId="0" borderId="42" xfId="0" applyFont="1" applyBorder="1"/>
    <xf numFmtId="0" fontId="1" fillId="0" borderId="76" xfId="0" applyFont="1" applyBorder="1" applyAlignment="1">
      <alignment horizontal="centerContinuous"/>
    </xf>
    <xf numFmtId="0" fontId="7" fillId="0" borderId="0" xfId="0" applyFont="1"/>
    <xf numFmtId="0" fontId="7" fillId="0" borderId="32" xfId="0" applyFont="1" applyBorder="1"/>
    <xf numFmtId="0" fontId="1" fillId="0" borderId="37" xfId="0" applyFont="1" applyBorder="1"/>
    <xf numFmtId="0" fontId="1" fillId="0" borderId="42" xfId="0" applyFont="1" applyBorder="1" applyAlignment="1"/>
    <xf numFmtId="0" fontId="7" fillId="0" borderId="56" xfId="0" applyFont="1" applyFill="1" applyBorder="1" applyAlignment="1"/>
    <xf numFmtId="0" fontId="1" fillId="0" borderId="76" xfId="0" applyFont="1" applyFill="1" applyBorder="1"/>
    <xf numFmtId="0" fontId="7" fillId="0" borderId="20" xfId="0" applyFont="1" applyBorder="1" applyAlignment="1">
      <alignment horizontal="centerContinuous"/>
    </xf>
    <xf numFmtId="0" fontId="7" fillId="0" borderId="56" xfId="0" applyFont="1" applyBorder="1"/>
    <xf numFmtId="0" fontId="7" fillId="0" borderId="20" xfId="0" applyFont="1" applyBorder="1"/>
    <xf numFmtId="0" fontId="7" fillId="0" borderId="20" xfId="0" applyFont="1" applyBorder="1" applyAlignment="1">
      <alignment horizontal="center"/>
    </xf>
    <xf numFmtId="0" fontId="1" fillId="0" borderId="73" xfId="0" applyFont="1" applyBorder="1" applyAlignment="1"/>
    <xf numFmtId="1" fontId="1" fillId="0" borderId="149" xfId="0" applyNumberFormat="1" applyFont="1" applyFill="1" applyBorder="1" applyAlignment="1">
      <alignment horizontal="center"/>
    </xf>
    <xf numFmtId="0" fontId="1" fillId="13" borderId="150" xfId="0" applyFont="1" applyFill="1" applyBorder="1" applyAlignment="1">
      <alignment horizontal="centerContinuous"/>
    </xf>
    <xf numFmtId="0" fontId="1" fillId="13" borderId="152" xfId="0" applyFont="1" applyFill="1" applyBorder="1" applyAlignment="1">
      <alignment horizontal="centerContinuous"/>
    </xf>
    <xf numFmtId="172" fontId="1" fillId="0" borderId="150" xfId="0" applyNumberFormat="1" applyFont="1" applyBorder="1"/>
    <xf numFmtId="0" fontId="1" fillId="0" borderId="151" xfId="0" quotePrefix="1" applyFont="1" applyBorder="1"/>
    <xf numFmtId="4" fontId="1" fillId="0" borderId="150" xfId="0" applyNumberFormat="1" applyFont="1" applyBorder="1"/>
    <xf numFmtId="0" fontId="7" fillId="0" borderId="52" xfId="0" applyFont="1" applyBorder="1" applyAlignment="1">
      <alignment horizontal="center"/>
    </xf>
    <xf numFmtId="0" fontId="7" fillId="0" borderId="105" xfId="0" applyFont="1" applyBorder="1" applyAlignment="1">
      <alignment horizontal="center"/>
    </xf>
    <xf numFmtId="0" fontId="1" fillId="0" borderId="122" xfId="0" applyFont="1" applyBorder="1" applyAlignment="1">
      <alignment horizontal="center"/>
    </xf>
    <xf numFmtId="0" fontId="1" fillId="0" borderId="167" xfId="0" applyFont="1" applyFill="1" applyBorder="1" applyAlignment="1"/>
    <xf numFmtId="0" fontId="1" fillId="0" borderId="123" xfId="0" applyFont="1" applyFill="1" applyBorder="1" applyAlignment="1">
      <alignment horizontal="center"/>
    </xf>
    <xf numFmtId="172" fontId="1" fillId="0" borderId="106" xfId="0" applyNumberFormat="1" applyFont="1" applyBorder="1"/>
    <xf numFmtId="0" fontId="1" fillId="0" borderId="106" xfId="0" quotePrefix="1" applyFont="1" applyBorder="1"/>
    <xf numFmtId="4" fontId="1" fillId="0" borderId="167" xfId="0" applyNumberFormat="1" applyFont="1" applyBorder="1"/>
    <xf numFmtId="0" fontId="7" fillId="0" borderId="49" xfId="0" applyFont="1" applyBorder="1" applyAlignment="1">
      <alignment horizontal="center"/>
    </xf>
    <xf numFmtId="0" fontId="1" fillId="13" borderId="29" xfId="0" applyFont="1" applyFill="1" applyBorder="1"/>
    <xf numFmtId="177" fontId="1" fillId="0" borderId="173" xfId="0" applyNumberFormat="1" applyFont="1" applyBorder="1"/>
    <xf numFmtId="0" fontId="1" fillId="0" borderId="34" xfId="0" applyFont="1" applyBorder="1"/>
    <xf numFmtId="172" fontId="1" fillId="0" borderId="30" xfId="0" applyNumberFormat="1" applyFont="1" applyBorder="1"/>
    <xf numFmtId="0" fontId="1" fillId="0" borderId="30" xfId="0" quotePrefix="1" applyFont="1" applyBorder="1"/>
    <xf numFmtId="4" fontId="1" fillId="0" borderId="173" xfId="0" applyNumberFormat="1" applyFont="1" applyBorder="1"/>
    <xf numFmtId="177" fontId="7" fillId="0" borderId="75" xfId="0" applyNumberFormat="1" applyFont="1" applyBorder="1"/>
    <xf numFmtId="1" fontId="1" fillId="0" borderId="52" xfId="0" applyNumberFormat="1" applyFont="1" applyBorder="1"/>
    <xf numFmtId="177" fontId="1" fillId="0" borderId="75" xfId="0" applyNumberFormat="1" applyFont="1" applyBorder="1"/>
    <xf numFmtId="177" fontId="1" fillId="0" borderId="52" xfId="0" applyNumberFormat="1" applyFont="1" applyBorder="1"/>
    <xf numFmtId="4" fontId="1" fillId="0" borderId="75" xfId="0" applyNumberFormat="1" applyFont="1" applyBorder="1"/>
    <xf numFmtId="172" fontId="1" fillId="0" borderId="59" xfId="0" applyNumberFormat="1" applyFont="1" applyBorder="1" applyAlignment="1"/>
    <xf numFmtId="0" fontId="1" fillId="0" borderId="58" xfId="0" applyFont="1" applyFill="1" applyBorder="1"/>
    <xf numFmtId="177" fontId="1" fillId="0" borderId="56" xfId="0" applyNumberFormat="1" applyFont="1" applyBorder="1" applyAlignment="1">
      <alignment horizontal="right"/>
    </xf>
    <xf numFmtId="172" fontId="1" fillId="0" borderId="56" xfId="0" applyNumberFormat="1" applyFont="1" applyBorder="1"/>
    <xf numFmtId="0" fontId="1" fillId="0" borderId="20" xfId="0" quotePrefix="1" applyFont="1" applyBorder="1"/>
    <xf numFmtId="4" fontId="1" fillId="0" borderId="56" xfId="0" applyNumberFormat="1" applyFont="1" applyBorder="1"/>
    <xf numFmtId="1" fontId="1" fillId="0" borderId="38" xfId="0" applyNumberFormat="1" applyFont="1" applyBorder="1" applyAlignment="1">
      <alignment horizontal="center"/>
    </xf>
    <xf numFmtId="4" fontId="1" fillId="0" borderId="56" xfId="0" applyNumberFormat="1" applyFont="1" applyBorder="1" applyAlignment="1">
      <alignment horizontal="center"/>
    </xf>
    <xf numFmtId="4" fontId="1" fillId="0" borderId="49" xfId="0" applyNumberFormat="1" applyFont="1" applyBorder="1" applyAlignment="1">
      <alignment horizontal="center"/>
    </xf>
    <xf numFmtId="0" fontId="1" fillId="13" borderId="16" xfId="0" applyFont="1" applyFill="1" applyBorder="1"/>
    <xf numFmtId="0" fontId="1" fillId="13" borderId="17" xfId="0" applyFont="1" applyFill="1" applyBorder="1"/>
    <xf numFmtId="0" fontId="7" fillId="0" borderId="135" xfId="0" applyFont="1" applyBorder="1"/>
    <xf numFmtId="0" fontId="1" fillId="0" borderId="1" xfId="0" applyFont="1" applyBorder="1"/>
    <xf numFmtId="4" fontId="7" fillId="0" borderId="135" xfId="0" applyNumberFormat="1" applyFont="1" applyBorder="1"/>
    <xf numFmtId="0" fontId="1" fillId="0" borderId="93" xfId="0" applyFont="1" applyBorder="1"/>
    <xf numFmtId="0" fontId="1" fillId="13" borderId="135" xfId="0" applyFont="1" applyFill="1" applyBorder="1"/>
    <xf numFmtId="4" fontId="7" fillId="0" borderId="174" xfId="0" applyNumberFormat="1" applyFont="1" applyBorder="1" applyAlignment="1">
      <alignment horizontal="center"/>
    </xf>
    <xf numFmtId="172" fontId="1" fillId="0" borderId="0" xfId="0" applyNumberFormat="1" applyFont="1" applyBorder="1"/>
    <xf numFmtId="0" fontId="1" fillId="0" borderId="0" xfId="0" applyFont="1" applyFill="1" applyBorder="1"/>
    <xf numFmtId="0" fontId="7" fillId="0" borderId="57" xfId="0" applyFont="1" applyBorder="1" applyAlignment="1">
      <alignment horizontal="center"/>
    </xf>
    <xf numFmtId="0" fontId="7" fillId="0" borderId="75" xfId="0" applyFont="1" applyBorder="1"/>
    <xf numFmtId="0" fontId="1" fillId="0" borderId="39" xfId="0" applyFont="1" applyBorder="1"/>
    <xf numFmtId="0" fontId="1" fillId="0" borderId="36" xfId="0" applyFont="1" applyBorder="1"/>
    <xf numFmtId="0" fontId="7" fillId="0" borderId="75" xfId="0" applyFont="1" applyBorder="1" applyAlignment="1">
      <alignment horizontal="center"/>
    </xf>
    <xf numFmtId="0" fontId="7" fillId="0" borderId="32" xfId="0" applyFont="1" applyBorder="1" applyAlignment="1">
      <alignment horizontal="centerContinuous"/>
    </xf>
    <xf numFmtId="0" fontId="7" fillId="0" borderId="59" xfId="0" applyFont="1" applyBorder="1" applyAlignment="1">
      <alignment horizontal="center"/>
    </xf>
    <xf numFmtId="0" fontId="7" fillId="0" borderId="56" xfId="0" applyFont="1" applyBorder="1" applyAlignment="1"/>
    <xf numFmtId="0" fontId="1" fillId="0" borderId="50" xfId="0" applyFont="1" applyBorder="1"/>
    <xf numFmtId="1" fontId="1" fillId="0" borderId="75" xfId="0" applyNumberFormat="1" applyFont="1" applyBorder="1"/>
    <xf numFmtId="0" fontId="7" fillId="0" borderId="52" xfId="0" applyFont="1" applyBorder="1" applyAlignment="1"/>
    <xf numFmtId="0" fontId="1" fillId="0" borderId="52" xfId="0" applyFont="1" applyBorder="1"/>
    <xf numFmtId="4" fontId="1" fillId="0" borderId="59" xfId="0" applyNumberFormat="1" applyFont="1" applyBorder="1"/>
    <xf numFmtId="0" fontId="1" fillId="0" borderId="122" xfId="0" applyFont="1" applyBorder="1"/>
    <xf numFmtId="0" fontId="1" fillId="0" borderId="167" xfId="0" applyFont="1" applyBorder="1"/>
    <xf numFmtId="1" fontId="1" fillId="0" borderId="167" xfId="0" applyNumberFormat="1" applyFont="1" applyBorder="1"/>
    <xf numFmtId="0" fontId="1" fillId="0" borderId="175" xfId="0" applyFont="1" applyBorder="1" applyAlignment="1">
      <alignment horizontal="right"/>
    </xf>
    <xf numFmtId="9" fontId="1" fillId="0" borderId="175" xfId="0" applyNumberFormat="1" applyFont="1" applyBorder="1" applyAlignment="1">
      <alignment horizontal="center"/>
    </xf>
    <xf numFmtId="172" fontId="1" fillId="0" borderId="167" xfId="0" applyNumberFormat="1" applyFont="1" applyBorder="1"/>
    <xf numFmtId="4" fontId="1" fillId="0" borderId="170" xfId="0" applyNumberFormat="1" applyFont="1" applyBorder="1" applyAlignment="1"/>
    <xf numFmtId="0" fontId="1" fillId="0" borderId="58" xfId="0" applyFont="1" applyBorder="1"/>
    <xf numFmtId="1" fontId="1" fillId="0" borderId="56" xfId="0" applyNumberFormat="1" applyFont="1" applyBorder="1"/>
    <xf numFmtId="0" fontId="1" fillId="0" borderId="78" xfId="0" applyFont="1" applyBorder="1" applyAlignment="1">
      <alignment horizontal="right"/>
    </xf>
    <xf numFmtId="0" fontId="1" fillId="0" borderId="78" xfId="0" applyFont="1" applyBorder="1"/>
    <xf numFmtId="2" fontId="1" fillId="0" borderId="32" xfId="0" applyNumberFormat="1" applyFont="1" applyBorder="1"/>
    <xf numFmtId="4" fontId="1" fillId="0" borderId="105" xfId="0" applyNumberFormat="1" applyFont="1" applyBorder="1" applyAlignment="1"/>
    <xf numFmtId="177" fontId="1" fillId="13" borderId="17" xfId="0" applyNumberFormat="1" applyFont="1" applyFill="1" applyBorder="1"/>
    <xf numFmtId="0" fontId="1" fillId="13" borderId="17" xfId="0" applyFont="1" applyFill="1" applyBorder="1" applyAlignment="1">
      <alignment horizontal="center"/>
    </xf>
    <xf numFmtId="4" fontId="7" fillId="0" borderId="174" xfId="0" applyNumberFormat="1" applyFont="1" applyBorder="1" applyAlignment="1"/>
    <xf numFmtId="173" fontId="7" fillId="0" borderId="16" xfId="0" applyNumberFormat="1" applyFont="1" applyBorder="1"/>
    <xf numFmtId="173" fontId="79" fillId="0" borderId="17" xfId="0" applyNumberFormat="1" applyFont="1" applyBorder="1"/>
    <xf numFmtId="173" fontId="1" fillId="0" borderId="17" xfId="0" applyNumberFormat="1" applyFont="1" applyBorder="1"/>
    <xf numFmtId="173" fontId="7" fillId="0" borderId="89" xfId="0" applyNumberFormat="1" applyFont="1" applyBorder="1" applyAlignment="1">
      <alignment horizontal="centerContinuous"/>
    </xf>
    <xf numFmtId="173" fontId="7" fillId="0" borderId="90" xfId="0" applyNumberFormat="1" applyFont="1" applyBorder="1" applyAlignment="1">
      <alignment horizontal="centerContinuous"/>
    </xf>
    <xf numFmtId="173" fontId="1" fillId="0" borderId="90" xfId="0" applyNumberFormat="1" applyFont="1" applyBorder="1"/>
    <xf numFmtId="173" fontId="7" fillId="0" borderId="90" xfId="0" applyNumberFormat="1" applyFont="1" applyBorder="1"/>
    <xf numFmtId="173" fontId="1" fillId="0" borderId="110" xfId="0" applyNumberFormat="1" applyFont="1" applyBorder="1"/>
    <xf numFmtId="0" fontId="1" fillId="0" borderId="109" xfId="0" applyFont="1" applyBorder="1"/>
    <xf numFmtId="173" fontId="7" fillId="0" borderId="108" xfId="0" applyNumberFormat="1" applyFont="1" applyBorder="1" applyAlignment="1">
      <alignment horizontal="center"/>
    </xf>
    <xf numFmtId="173" fontId="1" fillId="0" borderId="58" xfId="0" applyNumberFormat="1" applyFont="1" applyBorder="1"/>
    <xf numFmtId="173" fontId="1" fillId="0" borderId="20" xfId="0" applyNumberFormat="1" applyFont="1" applyBorder="1"/>
    <xf numFmtId="173" fontId="1" fillId="0" borderId="56" xfId="0" applyNumberFormat="1" applyFont="1" applyBorder="1"/>
    <xf numFmtId="173" fontId="1" fillId="0" borderId="76" xfId="0" applyNumberFormat="1" applyFont="1" applyBorder="1"/>
    <xf numFmtId="173" fontId="1" fillId="0" borderId="176" xfId="0" applyNumberFormat="1" applyFont="1" applyBorder="1"/>
    <xf numFmtId="173" fontId="1" fillId="0" borderId="177" xfId="0" applyNumberFormat="1" applyFont="1" applyBorder="1"/>
    <xf numFmtId="173" fontId="1" fillId="0" borderId="178" xfId="0" applyNumberFormat="1" applyFont="1" applyBorder="1"/>
    <xf numFmtId="0" fontId="1" fillId="0" borderId="177" xfId="0" applyFont="1" applyBorder="1"/>
    <xf numFmtId="0" fontId="1" fillId="0" borderId="178" xfId="0" applyFont="1" applyBorder="1"/>
    <xf numFmtId="173" fontId="1" fillId="0" borderId="49" xfId="0" applyNumberFormat="1" applyFont="1" applyBorder="1"/>
    <xf numFmtId="173" fontId="1" fillId="0" borderId="16" xfId="0" quotePrefix="1" applyNumberFormat="1" applyFont="1" applyBorder="1"/>
    <xf numFmtId="173" fontId="1" fillId="0" borderId="17" xfId="0" quotePrefix="1" applyNumberFormat="1" applyFont="1" applyBorder="1"/>
    <xf numFmtId="173" fontId="1" fillId="0" borderId="179" xfId="0" applyNumberFormat="1" applyFont="1" applyBorder="1"/>
    <xf numFmtId="173" fontId="1" fillId="0" borderId="74" xfId="0" applyNumberFormat="1" applyFont="1" applyBorder="1"/>
    <xf numFmtId="173" fontId="1" fillId="0" borderId="135" xfId="0" applyNumberFormat="1" applyFont="1" applyBorder="1"/>
    <xf numFmtId="172" fontId="1" fillId="0" borderId="81" xfId="0" applyNumberFormat="1" applyFont="1" applyBorder="1" applyAlignment="1">
      <alignment horizontal="center"/>
    </xf>
    <xf numFmtId="0" fontId="7" fillId="0" borderId="58" xfId="0" applyFont="1" applyBorder="1"/>
    <xf numFmtId="0" fontId="1" fillId="0" borderId="73" xfId="0" applyFont="1" applyBorder="1"/>
    <xf numFmtId="0" fontId="7" fillId="0" borderId="5" xfId="0" applyFont="1" applyBorder="1" applyAlignment="1">
      <alignment horizontal="center"/>
    </xf>
    <xf numFmtId="0" fontId="1" fillId="0" borderId="0" xfId="0" applyFont="1" applyAlignment="1"/>
    <xf numFmtId="0" fontId="1" fillId="0" borderId="105" xfId="0" applyFont="1" applyBorder="1"/>
    <xf numFmtId="15" fontId="1" fillId="0" borderId="58" xfId="0" applyNumberFormat="1" applyFont="1" applyBorder="1" applyAlignment="1">
      <alignment horizontal="centerContinuous"/>
    </xf>
    <xf numFmtId="172" fontId="7" fillId="0" borderId="49" xfId="0" applyNumberFormat="1" applyFont="1" applyBorder="1" applyAlignment="1">
      <alignment horizontal="center"/>
    </xf>
    <xf numFmtId="0" fontId="7" fillId="0" borderId="47" xfId="0" applyFont="1" applyBorder="1" applyAlignment="1">
      <alignment horizontal="centerContinuous"/>
    </xf>
    <xf numFmtId="0" fontId="1" fillId="0" borderId="41" xfId="0" applyFont="1" applyBorder="1" applyAlignment="1">
      <alignment horizontal="centerContinuous"/>
    </xf>
    <xf numFmtId="0" fontId="81" fillId="0" borderId="39" xfId="0" applyFont="1" applyBorder="1" applyAlignment="1">
      <alignment horizontal="centerContinuous"/>
    </xf>
    <xf numFmtId="0" fontId="81" fillId="0" borderId="20" xfId="0" applyFont="1" applyBorder="1"/>
    <xf numFmtId="0" fontId="1" fillId="0" borderId="167" xfId="0" applyFont="1" applyBorder="1" applyAlignment="1">
      <alignment horizontal="centerContinuous"/>
    </xf>
    <xf numFmtId="0" fontId="1" fillId="0" borderId="106" xfId="0" applyFont="1" applyBorder="1" applyAlignment="1">
      <alignment horizontal="centerContinuous"/>
    </xf>
    <xf numFmtId="0" fontId="7" fillId="0" borderId="153" xfId="0" applyFont="1" applyBorder="1" applyAlignment="1">
      <alignment horizontal="center"/>
    </xf>
    <xf numFmtId="172" fontId="7" fillId="0" borderId="170" xfId="0" applyNumberFormat="1" applyFont="1" applyBorder="1" applyAlignment="1">
      <alignment horizontal="center"/>
    </xf>
    <xf numFmtId="0" fontId="1" fillId="0" borderId="58" xfId="0" applyFont="1" applyBorder="1" applyAlignment="1">
      <alignment horizontal="center"/>
    </xf>
    <xf numFmtId="0" fontId="79" fillId="0" borderId="56" xfId="0" applyFont="1" applyBorder="1" applyAlignment="1"/>
    <xf numFmtId="0" fontId="7" fillId="0" borderId="20" xfId="0" applyFont="1" applyBorder="1" applyAlignment="1"/>
    <xf numFmtId="172" fontId="1" fillId="0" borderId="49" xfId="0" applyNumberFormat="1" applyFont="1" applyBorder="1" applyAlignment="1">
      <alignment horizontal="center"/>
    </xf>
    <xf numFmtId="0" fontId="1" fillId="13" borderId="3" xfId="0" applyFont="1" applyFill="1" applyBorder="1"/>
    <xf numFmtId="0" fontId="1" fillId="13" borderId="0" xfId="0" applyFont="1" applyFill="1" applyBorder="1"/>
    <xf numFmtId="0" fontId="1" fillId="13" borderId="0" xfId="0" applyFont="1" applyFill="1"/>
    <xf numFmtId="0" fontId="7" fillId="0" borderId="35" xfId="0" applyFont="1" applyBorder="1" applyAlignment="1"/>
    <xf numFmtId="172" fontId="7" fillId="0" borderId="65" xfId="0" applyNumberFormat="1" applyFont="1" applyBorder="1" applyAlignment="1">
      <alignment horizontal="center"/>
    </xf>
    <xf numFmtId="0" fontId="7" fillId="13" borderId="17" xfId="0" applyFont="1" applyFill="1" applyBorder="1"/>
    <xf numFmtId="0" fontId="7" fillId="0" borderId="179" xfId="0" applyFont="1" applyBorder="1"/>
    <xf numFmtId="4" fontId="7" fillId="0" borderId="81" xfId="0" applyNumberFormat="1" applyFont="1" applyBorder="1" applyAlignment="1">
      <alignment horizontal="center"/>
    </xf>
    <xf numFmtId="0" fontId="82" fillId="0" borderId="0" xfId="0" applyFont="1" applyAlignment="1">
      <alignment horizontal="left" vertical="center" indent="1"/>
    </xf>
    <xf numFmtId="0" fontId="83" fillId="0" borderId="0" xfId="0" applyFont="1" applyAlignment="1">
      <alignment horizontal="left" vertical="center" indent="1"/>
    </xf>
    <xf numFmtId="0" fontId="84" fillId="0" borderId="0" xfId="0" applyFont="1" applyAlignment="1">
      <alignment horizontal="justify" vertical="center"/>
    </xf>
    <xf numFmtId="0" fontId="34" fillId="0" borderId="0" xfId="0" applyFont="1"/>
    <xf numFmtId="0" fontId="15" fillId="0" borderId="19" xfId="0" applyFont="1" applyBorder="1"/>
    <xf numFmtId="0" fontId="15" fillId="0" borderId="3" xfId="0" applyFont="1" applyBorder="1"/>
    <xf numFmtId="0" fontId="17" fillId="0" borderId="0" xfId="0" applyFont="1" applyBorder="1"/>
    <xf numFmtId="0" fontId="1" fillId="0" borderId="4" xfId="0" applyFont="1" applyFill="1" applyBorder="1"/>
    <xf numFmtId="0" fontId="7" fillId="0" borderId="0" xfId="0" applyFont="1" applyBorder="1" applyAlignment="1">
      <alignment horizontal="right"/>
    </xf>
    <xf numFmtId="182" fontId="1" fillId="0" borderId="107" xfId="0" quotePrefix="1" applyNumberFormat="1" applyFont="1" applyBorder="1" applyAlignment="1">
      <alignment horizontal="center"/>
    </xf>
    <xf numFmtId="0" fontId="1" fillId="0" borderId="180" xfId="0" applyFont="1" applyBorder="1"/>
    <xf numFmtId="0" fontId="1" fillId="0" borderId="106" xfId="0" applyFont="1" applyBorder="1" applyAlignment="1">
      <alignment vertical="center"/>
    </xf>
    <xf numFmtId="0" fontId="1" fillId="0" borderId="30" xfId="0" applyFont="1" applyBorder="1"/>
    <xf numFmtId="0" fontId="1" fillId="0" borderId="181" xfId="0" applyFont="1" applyBorder="1"/>
    <xf numFmtId="0" fontId="7" fillId="0" borderId="30" xfId="0" applyFont="1" applyBorder="1"/>
    <xf numFmtId="0" fontId="1" fillId="0" borderId="137" xfId="0" applyFont="1" applyBorder="1"/>
    <xf numFmtId="0" fontId="15" fillId="0" borderId="0" xfId="0" applyFont="1"/>
    <xf numFmtId="49" fontId="1" fillId="0" borderId="0" xfId="0" applyNumberFormat="1" applyFont="1" applyBorder="1"/>
    <xf numFmtId="0" fontId="7" fillId="0" borderId="106" xfId="0" applyFont="1" applyFill="1" applyBorder="1"/>
    <xf numFmtId="0" fontId="1" fillId="0" borderId="106" xfId="0" applyFont="1" applyFill="1" applyBorder="1"/>
    <xf numFmtId="0" fontId="1" fillId="0" borderId="107" xfId="0" applyFont="1" applyBorder="1"/>
    <xf numFmtId="49" fontId="1" fillId="0" borderId="4" xfId="0" applyNumberFormat="1" applyFont="1" applyBorder="1" applyAlignment="1">
      <alignment horizontal="center"/>
    </xf>
    <xf numFmtId="49" fontId="1" fillId="0" borderId="0" xfId="0" applyNumberFormat="1" applyFont="1"/>
    <xf numFmtId="49" fontId="1" fillId="0" borderId="106" xfId="0" applyNumberFormat="1" applyFont="1" applyBorder="1" applyAlignment="1"/>
    <xf numFmtId="0" fontId="17" fillId="0" borderId="3" xfId="0" quotePrefix="1" applyFont="1" applyBorder="1" applyAlignment="1">
      <alignment horizontal="center"/>
    </xf>
    <xf numFmtId="0" fontId="1" fillId="0" borderId="59" xfId="0" applyFont="1" applyBorder="1"/>
    <xf numFmtId="172" fontId="1" fillId="0" borderId="170" xfId="0" applyNumberFormat="1" applyFont="1" applyBorder="1"/>
    <xf numFmtId="165" fontId="1" fillId="0" borderId="105" xfId="0" applyNumberFormat="1" applyFont="1" applyBorder="1"/>
    <xf numFmtId="0" fontId="7" fillId="0" borderId="77" xfId="0" applyFont="1" applyBorder="1" applyAlignment="1">
      <alignment horizontal="center"/>
    </xf>
    <xf numFmtId="0" fontId="1" fillId="0" borderId="77" xfId="0" applyFont="1" applyBorder="1"/>
    <xf numFmtId="165" fontId="1" fillId="0" borderId="153" xfId="0" applyNumberFormat="1" applyFont="1" applyBorder="1"/>
    <xf numFmtId="172" fontId="1" fillId="0" borderId="105" xfId="0" applyNumberFormat="1" applyFont="1" applyBorder="1"/>
    <xf numFmtId="172" fontId="1" fillId="0" borderId="175" xfId="0" applyNumberFormat="1" applyFont="1" applyBorder="1"/>
    <xf numFmtId="172" fontId="1" fillId="0" borderId="182" xfId="0" applyNumberFormat="1" applyFont="1" applyBorder="1"/>
    <xf numFmtId="172" fontId="1" fillId="0" borderId="78" xfId="0" applyNumberFormat="1" applyFont="1" applyBorder="1"/>
    <xf numFmtId="172" fontId="1" fillId="0" borderId="183" xfId="0" applyNumberFormat="1" applyFont="1" applyBorder="1"/>
    <xf numFmtId="0" fontId="7" fillId="0" borderId="3" xfId="0" applyFont="1" applyBorder="1" applyAlignment="1">
      <alignment horizontal="right"/>
    </xf>
    <xf numFmtId="172" fontId="7" fillId="0" borderId="184" xfId="0" applyNumberFormat="1" applyFont="1" applyBorder="1"/>
    <xf numFmtId="172" fontId="7" fillId="0" borderId="111" xfId="0" applyNumberFormat="1" applyFont="1" applyBorder="1"/>
    <xf numFmtId="0" fontId="1" fillId="0" borderId="158" xfId="0" applyFont="1" applyBorder="1"/>
    <xf numFmtId="0" fontId="7" fillId="0" borderId="75" xfId="0" applyFont="1" applyBorder="1" applyAlignment="1">
      <alignment vertical="center" wrapText="1"/>
    </xf>
    <xf numFmtId="0" fontId="7" fillId="0" borderId="32"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37" xfId="0" applyFont="1" applyFill="1" applyBorder="1" applyAlignment="1">
      <alignment horizontal="left"/>
    </xf>
    <xf numFmtId="0" fontId="7" fillId="0" borderId="0" xfId="0" applyFont="1" applyFill="1" applyBorder="1"/>
    <xf numFmtId="172" fontId="7" fillId="0" borderId="184" xfId="0" applyNumberFormat="1" applyFont="1" applyBorder="1" applyAlignment="1">
      <alignment vertical="center"/>
    </xf>
    <xf numFmtId="0" fontId="15" fillId="0" borderId="77" xfId="0" applyFont="1" applyBorder="1"/>
    <xf numFmtId="172" fontId="1" fillId="0" borderId="153" xfId="0" applyNumberFormat="1" applyFont="1" applyBorder="1"/>
    <xf numFmtId="0" fontId="1" fillId="0" borderId="37" xfId="0" applyFont="1" applyFill="1" applyBorder="1"/>
    <xf numFmtId="172" fontId="1" fillId="0" borderId="184" xfId="0" applyNumberFormat="1" applyFont="1" applyBorder="1"/>
    <xf numFmtId="0" fontId="17" fillId="0" borderId="77" xfId="0" applyFont="1" applyBorder="1" applyAlignment="1">
      <alignment horizontal="center"/>
    </xf>
    <xf numFmtId="9" fontId="7" fillId="0" borderId="0" xfId="0" applyNumberFormat="1" applyFont="1" applyBorder="1" applyAlignment="1">
      <alignment horizontal="right"/>
    </xf>
    <xf numFmtId="0" fontId="15" fillId="0" borderId="0" xfId="0" applyFont="1" applyBorder="1" applyAlignment="1"/>
    <xf numFmtId="172" fontId="1" fillId="0" borderId="6" xfId="0" applyNumberFormat="1" applyFont="1" applyBorder="1" applyAlignment="1"/>
    <xf numFmtId="172" fontId="1" fillId="0" borderId="5" xfId="0" applyNumberFormat="1" applyFont="1" applyBorder="1"/>
    <xf numFmtId="172" fontId="1" fillId="0" borderId="185" xfId="0" applyNumberFormat="1" applyFont="1" applyBorder="1"/>
    <xf numFmtId="0" fontId="1" fillId="0" borderId="0" xfId="0" applyFont="1" applyFill="1" applyBorder="1" applyAlignment="1"/>
    <xf numFmtId="172" fontId="1" fillId="0" borderId="184" xfId="0" applyNumberFormat="1" applyFont="1" applyBorder="1" applyAlignment="1"/>
    <xf numFmtId="0" fontId="1" fillId="0" borderId="39" xfId="0" applyFont="1" applyFill="1" applyBorder="1"/>
    <xf numFmtId="172" fontId="7" fillId="0" borderId="170" xfId="0" applyNumberFormat="1" applyFont="1" applyBorder="1"/>
    <xf numFmtId="9" fontId="1" fillId="0" borderId="0" xfId="0" applyNumberFormat="1" applyFont="1" applyBorder="1" applyAlignment="1">
      <alignment horizontal="center"/>
    </xf>
    <xf numFmtId="172" fontId="1" fillId="0" borderId="0" xfId="0" applyNumberFormat="1" applyFont="1" applyBorder="1" applyAlignment="1">
      <alignment horizontal="left"/>
    </xf>
    <xf numFmtId="172" fontId="1" fillId="0" borderId="61" xfId="0" applyNumberFormat="1" applyFont="1" applyBorder="1"/>
    <xf numFmtId="0" fontId="1" fillId="0" borderId="20" xfId="0" applyFont="1" applyFill="1" applyBorder="1"/>
    <xf numFmtId="172" fontId="7" fillId="0" borderId="61" xfId="0" applyNumberFormat="1" applyFont="1" applyBorder="1"/>
    <xf numFmtId="0" fontId="15" fillId="0" borderId="186" xfId="0" applyFont="1" applyBorder="1"/>
    <xf numFmtId="0" fontId="86" fillId="0" borderId="17" xfId="0" applyFont="1" applyBorder="1"/>
    <xf numFmtId="0" fontId="1" fillId="0" borderId="21" xfId="0" applyFont="1" applyBorder="1"/>
    <xf numFmtId="177" fontId="21" fillId="0" borderId="125" xfId="0" applyNumberFormat="1" applyFont="1" applyFill="1" applyBorder="1" applyAlignment="1" applyProtection="1">
      <alignment vertical="center"/>
    </xf>
    <xf numFmtId="0" fontId="1" fillId="2" borderId="17" xfId="0" applyFont="1" applyFill="1" applyBorder="1" applyAlignment="1" applyProtection="1">
      <alignment vertical="center"/>
    </xf>
    <xf numFmtId="0" fontId="10" fillId="0" borderId="35" xfId="0" applyFont="1" applyFill="1" applyBorder="1" applyAlignment="1">
      <alignment vertical="top" wrapText="1"/>
    </xf>
    <xf numFmtId="0" fontId="0" fillId="0" borderId="41" xfId="0" applyBorder="1" applyAlignment="1">
      <alignment vertical="top" wrapText="1"/>
    </xf>
    <xf numFmtId="0" fontId="15" fillId="0" borderId="133"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0" fontId="15" fillId="0" borderId="6" xfId="0" applyFont="1" applyBorder="1" applyAlignment="1">
      <alignment horizontal="left" vertical="center" wrapText="1"/>
    </xf>
    <xf numFmtId="0" fontId="17" fillId="10" borderId="134" xfId="0" applyFont="1" applyFill="1" applyBorder="1" applyAlignment="1" applyProtection="1">
      <alignment horizontal="left" vertical="center" wrapText="1"/>
    </xf>
    <xf numFmtId="0" fontId="17" fillId="10" borderId="91" xfId="0" applyFont="1" applyFill="1" applyBorder="1" applyAlignment="1" applyProtection="1">
      <alignment horizontal="left" vertical="center" wrapText="1"/>
    </xf>
    <xf numFmtId="0" fontId="17" fillId="10" borderId="91" xfId="0" applyFont="1" applyFill="1" applyBorder="1" applyAlignment="1">
      <alignment horizontal="left" vertical="center" wrapText="1"/>
    </xf>
    <xf numFmtId="0" fontId="17" fillId="10" borderId="126" xfId="0" applyFont="1" applyFill="1" applyBorder="1" applyAlignment="1">
      <alignment horizontal="left" vertical="center" wrapText="1"/>
    </xf>
    <xf numFmtId="0" fontId="15" fillId="0" borderId="3"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0" xfId="0" applyFont="1" applyBorder="1" applyAlignment="1">
      <alignment horizontal="left" vertical="center" wrapText="1"/>
    </xf>
    <xf numFmtId="0" fontId="15" fillId="0" borderId="37" xfId="0" applyFont="1" applyBorder="1" applyAlignment="1">
      <alignment horizontal="left" vertical="center" wrapText="1"/>
    </xf>
    <xf numFmtId="0" fontId="54" fillId="0" borderId="134" xfId="0" applyFont="1" applyFill="1" applyBorder="1" applyAlignment="1" applyProtection="1">
      <alignment horizontal="left" vertical="center" wrapText="1"/>
    </xf>
    <xf numFmtId="0" fontId="54" fillId="0" borderId="91" xfId="0" applyFont="1" applyBorder="1" applyAlignment="1">
      <alignment horizontal="left" vertical="center"/>
    </xf>
    <xf numFmtId="0" fontId="54" fillId="0" borderId="91" xfId="0" applyFont="1" applyBorder="1" applyAlignment="1">
      <alignment vertical="center"/>
    </xf>
    <xf numFmtId="0" fontId="52" fillId="2" borderId="0" xfId="0" applyFont="1" applyFill="1" applyBorder="1" applyAlignment="1" applyProtection="1">
      <alignment horizontal="center" vertical="center"/>
    </xf>
    <xf numFmtId="0" fontId="52" fillId="0" borderId="0" xfId="0" applyFont="1" applyBorder="1" applyAlignment="1" applyProtection="1">
      <alignment horizontal="center" vertical="center"/>
    </xf>
    <xf numFmtId="0" fontId="53" fillId="11" borderId="23" xfId="0" applyFont="1" applyFill="1" applyBorder="1" applyAlignment="1" applyProtection="1">
      <alignment horizontal="left" vertical="center" wrapText="1"/>
    </xf>
    <xf numFmtId="0" fontId="53" fillId="0" borderId="18" xfId="0" applyFont="1" applyBorder="1" applyAlignment="1" applyProtection="1">
      <alignment horizontal="left" vertical="center" wrapText="1"/>
    </xf>
    <xf numFmtId="0" fontId="53" fillId="0" borderId="18" xfId="0" applyFont="1" applyBorder="1" applyAlignment="1">
      <alignment vertical="center" wrapText="1"/>
    </xf>
    <xf numFmtId="0" fontId="53" fillId="0" borderId="86" xfId="0" applyFont="1" applyBorder="1" applyAlignment="1">
      <alignment vertical="center" wrapText="1"/>
    </xf>
    <xf numFmtId="0" fontId="15" fillId="8" borderId="99" xfId="0" applyFont="1" applyFill="1" applyBorder="1" applyAlignment="1" applyProtection="1">
      <alignment horizontal="left" vertical="center" wrapText="1"/>
    </xf>
    <xf numFmtId="0" fontId="15" fillId="8" borderId="22" xfId="0" applyFont="1" applyFill="1" applyBorder="1" applyAlignment="1" applyProtection="1">
      <alignment horizontal="left" vertical="center" wrapText="1"/>
    </xf>
    <xf numFmtId="0" fontId="52" fillId="2" borderId="17" xfId="0" applyFont="1" applyFill="1" applyBorder="1" applyAlignment="1" applyProtection="1">
      <alignment horizontal="center" vertical="center"/>
    </xf>
    <xf numFmtId="0" fontId="52" fillId="0" borderId="17" xfId="0" applyFont="1" applyBorder="1" applyAlignment="1">
      <alignment horizontal="center" vertical="center"/>
    </xf>
    <xf numFmtId="0" fontId="29" fillId="0" borderId="35" xfId="0" applyFont="1" applyFill="1" applyBorder="1" applyAlignment="1" applyProtection="1">
      <alignment horizontal="right" vertical="center"/>
    </xf>
    <xf numFmtId="0" fontId="29" fillId="0" borderId="64" xfId="0" applyFont="1" applyBorder="1" applyAlignment="1" applyProtection="1">
      <alignment horizontal="right" vertical="center"/>
    </xf>
    <xf numFmtId="0" fontId="19" fillId="4" borderId="35" xfId="0" applyFont="1" applyFill="1" applyBorder="1" applyAlignment="1" applyProtection="1">
      <alignment vertical="center"/>
      <protection locked="0"/>
    </xf>
    <xf numFmtId="0" fontId="18" fillId="4" borderId="41" xfId="0" applyFont="1" applyFill="1" applyBorder="1" applyAlignment="1" applyProtection="1">
      <alignment vertical="center"/>
      <protection locked="0"/>
    </xf>
    <xf numFmtId="0" fontId="19" fillId="4" borderId="56" xfId="0" applyFont="1" applyFill="1" applyBorder="1" applyAlignment="1" applyProtection="1">
      <alignment vertical="center"/>
      <protection locked="0"/>
    </xf>
    <xf numFmtId="0" fontId="18" fillId="4" borderId="20" xfId="0" applyFont="1" applyFill="1" applyBorder="1" applyAlignment="1" applyProtection="1">
      <alignment vertical="center"/>
      <protection locked="0"/>
    </xf>
    <xf numFmtId="0" fontId="18" fillId="4" borderId="76" xfId="0" applyFont="1" applyFill="1" applyBorder="1" applyAlignment="1" applyProtection="1">
      <alignment vertical="center"/>
      <protection locked="0"/>
    </xf>
    <xf numFmtId="0" fontId="17" fillId="4" borderId="38" xfId="0" applyFont="1" applyFill="1" applyBorder="1" applyAlignment="1" applyProtection="1">
      <alignment vertical="center"/>
      <protection locked="0"/>
    </xf>
    <xf numFmtId="0" fontId="53" fillId="11" borderId="89" xfId="0" applyFont="1" applyFill="1" applyBorder="1" applyAlignment="1" applyProtection="1">
      <alignment horizontal="center" vertical="center" wrapText="1"/>
    </xf>
    <xf numFmtId="0" fontId="53" fillId="11" borderId="90" xfId="0" applyFont="1" applyFill="1" applyBorder="1" applyAlignment="1" applyProtection="1">
      <alignment horizontal="center" vertical="center" wrapText="1"/>
    </xf>
    <xf numFmtId="0" fontId="53" fillId="11" borderId="109" xfId="0" applyFont="1" applyFill="1" applyBorder="1" applyAlignment="1" applyProtection="1">
      <alignment horizontal="center" vertical="center" wrapText="1"/>
    </xf>
    <xf numFmtId="0" fontId="51" fillId="11" borderId="23" xfId="0" applyFont="1" applyFill="1" applyBorder="1" applyAlignment="1" applyProtection="1">
      <alignment horizontal="center" vertical="center" wrapText="1"/>
    </xf>
    <xf numFmtId="0" fontId="51" fillId="0" borderId="18" xfId="0" applyFont="1" applyBorder="1" applyAlignment="1">
      <alignment horizontal="center" vertical="center" wrapText="1"/>
    </xf>
    <xf numFmtId="0" fontId="15" fillId="0" borderId="9" xfId="0" applyFont="1" applyFill="1" applyBorder="1" applyAlignment="1" applyProtection="1">
      <alignment horizontal="left" vertical="center" wrapText="1"/>
    </xf>
    <xf numFmtId="0" fontId="15" fillId="0" borderId="15" xfId="0" applyFont="1" applyBorder="1" applyAlignment="1" applyProtection="1">
      <alignment horizontal="left" vertical="center"/>
    </xf>
    <xf numFmtId="0" fontId="15" fillId="0" borderId="127" xfId="0" applyFont="1" applyBorder="1" applyAlignment="1" applyProtection="1">
      <alignment horizontal="left" vertical="center"/>
    </xf>
    <xf numFmtId="0" fontId="15" fillId="0" borderId="47" xfId="0" applyFont="1" applyFill="1" applyBorder="1" applyAlignment="1" applyProtection="1">
      <alignment horizontal="left" vertical="center" wrapText="1"/>
    </xf>
    <xf numFmtId="0" fontId="15" fillId="0" borderId="41" xfId="0" applyFont="1" applyBorder="1" applyAlignment="1" applyProtection="1">
      <alignment horizontal="left" vertical="center"/>
    </xf>
    <xf numFmtId="0" fontId="15" fillId="0" borderId="64" xfId="0" applyFont="1" applyBorder="1" applyAlignment="1" applyProtection="1">
      <alignment horizontal="left" vertical="center"/>
    </xf>
    <xf numFmtId="0" fontId="15" fillId="0" borderId="37" xfId="0" applyFont="1" applyBorder="1" applyAlignment="1" applyProtection="1">
      <alignment horizontal="left" vertical="center" wrapText="1"/>
    </xf>
    <xf numFmtId="0" fontId="15" fillId="0" borderId="41" xfId="0" applyFont="1" applyBorder="1" applyAlignment="1" applyProtection="1">
      <alignment horizontal="left" vertical="center" wrapText="1"/>
    </xf>
    <xf numFmtId="0" fontId="15" fillId="0" borderId="64" xfId="0" applyFont="1" applyBorder="1" applyAlignment="1" applyProtection="1">
      <alignment horizontal="left" vertical="center" wrapText="1"/>
    </xf>
    <xf numFmtId="0" fontId="18" fillId="4" borderId="64" xfId="0" applyFont="1" applyFill="1" applyBorder="1" applyAlignment="1" applyProtection="1">
      <alignment vertical="center"/>
      <protection locked="0"/>
    </xf>
    <xf numFmtId="0" fontId="17" fillId="10" borderId="91" xfId="0" applyFont="1" applyFill="1" applyBorder="1" applyAlignment="1" applyProtection="1">
      <alignment horizontal="left" vertical="center"/>
    </xf>
    <xf numFmtId="0" fontId="17" fillId="10" borderId="126" xfId="0" applyFont="1" applyFill="1" applyBorder="1" applyAlignment="1" applyProtection="1">
      <alignment horizontal="left" vertical="center"/>
    </xf>
    <xf numFmtId="0" fontId="19" fillId="4" borderId="135" xfId="0" applyFont="1" applyFill="1" applyBorder="1" applyAlignment="1" applyProtection="1">
      <alignment vertical="center"/>
      <protection locked="0"/>
    </xf>
    <xf numFmtId="0" fontId="18" fillId="4" borderId="1" xfId="0" applyFont="1" applyFill="1" applyBorder="1" applyAlignment="1" applyProtection="1">
      <alignment vertical="center"/>
      <protection locked="0"/>
    </xf>
    <xf numFmtId="0" fontId="15" fillId="0" borderId="47" xfId="0" applyFont="1" applyBorder="1" applyAlignment="1">
      <alignment vertical="center"/>
    </xf>
    <xf numFmtId="0" fontId="0" fillId="0" borderId="41" xfId="0" applyBorder="1" applyAlignment="1">
      <alignment vertical="center"/>
    </xf>
    <xf numFmtId="0" fontId="0" fillId="0" borderId="64" xfId="0" applyBorder="1" applyAlignment="1">
      <alignment vertical="center"/>
    </xf>
    <xf numFmtId="0" fontId="37" fillId="0" borderId="99" xfId="0" applyFont="1" applyFill="1" applyBorder="1" applyAlignment="1" applyProtection="1">
      <alignment horizontal="center" vertical="center"/>
    </xf>
    <xf numFmtId="0" fontId="62" fillId="0" borderId="22" xfId="0" applyFont="1" applyBorder="1" applyAlignment="1" applyProtection="1">
      <alignment horizontal="center" vertical="center"/>
    </xf>
    <xf numFmtId="0" fontId="63" fillId="0" borderId="136" xfId="0" applyFont="1" applyBorder="1" applyAlignment="1">
      <alignment horizontal="center" vertical="center"/>
    </xf>
    <xf numFmtId="0" fontId="5" fillId="4" borderId="137" xfId="0" applyFont="1" applyFill="1" applyBorder="1" applyAlignment="1" applyProtection="1">
      <alignment horizontal="center" vertical="center" wrapText="1"/>
      <protection locked="0"/>
    </xf>
    <xf numFmtId="167" fontId="29" fillId="0" borderId="22" xfId="0" applyNumberFormat="1" applyFont="1" applyFill="1" applyBorder="1" applyAlignment="1" applyProtection="1">
      <alignment horizontal="left" vertical="center"/>
    </xf>
    <xf numFmtId="0" fontId="29" fillId="0" borderId="22" xfId="0" applyFont="1" applyBorder="1" applyAlignment="1" applyProtection="1">
      <alignment horizontal="left" vertical="center"/>
    </xf>
    <xf numFmtId="0" fontId="17" fillId="0" borderId="22" xfId="0" applyFont="1" applyBorder="1" applyAlignment="1">
      <alignment horizontal="left" vertical="center"/>
    </xf>
    <xf numFmtId="0" fontId="5" fillId="4" borderId="138" xfId="0" applyFont="1" applyFill="1" applyBorder="1" applyAlignment="1" applyProtection="1">
      <alignment horizontal="center" vertical="center" wrapText="1"/>
      <protection locked="0"/>
    </xf>
    <xf numFmtId="167" fontId="29" fillId="0" borderId="22" xfId="0" applyNumberFormat="1" applyFont="1" applyFill="1" applyBorder="1" applyAlignment="1" applyProtection="1">
      <alignment horizontal="right" vertical="center"/>
    </xf>
    <xf numFmtId="0" fontId="29" fillId="0" borderId="22" xfId="0" applyFont="1" applyBorder="1" applyAlignment="1" applyProtection="1">
      <alignment horizontal="right" vertical="center"/>
    </xf>
    <xf numFmtId="0" fontId="17" fillId="0" borderId="22" xfId="0" applyFont="1" applyBorder="1" applyAlignment="1">
      <alignment vertical="center"/>
    </xf>
    <xf numFmtId="0" fontId="19" fillId="0" borderId="0" xfId="0" applyFont="1" applyBorder="1" applyAlignment="1" applyProtection="1">
      <alignment horizontal="left" vertical="center"/>
    </xf>
    <xf numFmtId="0" fontId="15" fillId="0" borderId="0" xfId="0" applyFont="1" applyBorder="1" applyAlignment="1">
      <alignment horizontal="left" vertical="center"/>
    </xf>
    <xf numFmtId="178" fontId="35" fillId="0" borderId="0" xfId="0" applyNumberFormat="1" applyFont="1" applyBorder="1" applyAlignment="1" applyProtection="1">
      <alignment horizontal="left" vertical="center"/>
    </xf>
    <xf numFmtId="0" fontId="19" fillId="0" borderId="19" xfId="0" applyFont="1" applyBorder="1" applyAlignment="1" applyProtection="1">
      <alignment vertical="center" wrapText="1"/>
    </xf>
    <xf numFmtId="0" fontId="15" fillId="0" borderId="2" xfId="0" applyFont="1" applyBorder="1" applyAlignment="1">
      <alignment vertical="center" wrapText="1"/>
    </xf>
    <xf numFmtId="0" fontId="19" fillId="0" borderId="139" xfId="0" applyFont="1" applyFill="1" applyBorder="1" applyAlignment="1" applyProtection="1">
      <alignment horizontal="right" vertical="center"/>
    </xf>
    <xf numFmtId="0" fontId="15" fillId="0" borderId="2" xfId="0" applyFont="1" applyBorder="1" applyAlignment="1">
      <alignment vertical="center"/>
    </xf>
    <xf numFmtId="0" fontId="15" fillId="0" borderId="24" xfId="0" applyFont="1" applyBorder="1" applyAlignment="1">
      <alignment vertical="center"/>
    </xf>
    <xf numFmtId="174" fontId="36" fillId="0" borderId="0" xfId="0" applyNumberFormat="1" applyFont="1" applyBorder="1" applyAlignment="1" applyProtection="1">
      <alignment horizontal="left" vertical="center"/>
    </xf>
    <xf numFmtId="0" fontId="15" fillId="0" borderId="0" xfId="0" applyFont="1" applyBorder="1" applyAlignment="1">
      <alignment vertical="center"/>
    </xf>
    <xf numFmtId="9" fontId="5" fillId="0" borderId="2" xfId="0" applyNumberFormat="1" applyFont="1" applyFill="1" applyBorder="1" applyAlignment="1" applyProtection="1">
      <alignment vertical="center"/>
    </xf>
    <xf numFmtId="0" fontId="35" fillId="0" borderId="17" xfId="0" applyNumberFormat="1" applyFont="1" applyBorder="1" applyAlignment="1">
      <alignment horizontal="left" vertical="center"/>
    </xf>
    <xf numFmtId="0" fontId="15" fillId="0" borderId="17" xfId="0" applyFont="1" applyBorder="1" applyAlignment="1">
      <alignment horizontal="left" vertical="center"/>
    </xf>
    <xf numFmtId="0" fontId="19" fillId="0" borderId="19" xfId="0" applyFont="1" applyBorder="1" applyAlignment="1" applyProtection="1">
      <alignment horizontal="left" vertical="center"/>
    </xf>
    <xf numFmtId="0" fontId="17" fillId="0" borderId="2" xfId="0" applyFont="1" applyBorder="1" applyAlignment="1">
      <alignment horizontal="left" vertical="center"/>
    </xf>
    <xf numFmtId="0" fontId="48" fillId="0" borderId="2" xfId="13" applyNumberFormat="1" applyFont="1" applyFill="1" applyBorder="1" applyAlignment="1" applyProtection="1">
      <alignment horizontal="left" vertical="center"/>
      <protection hidden="1"/>
    </xf>
    <xf numFmtId="0" fontId="7" fillId="0" borderId="3" xfId="15" applyFont="1" applyFill="1" applyBorder="1" applyAlignment="1" applyProtection="1">
      <alignment horizontal="left" vertical="center"/>
    </xf>
    <xf numFmtId="0" fontId="17" fillId="0" borderId="0" xfId="0" applyFont="1" applyBorder="1" applyAlignment="1">
      <alignment vertical="center"/>
    </xf>
    <xf numFmtId="0" fontId="35" fillId="0" borderId="0" xfId="0" applyNumberFormat="1" applyFont="1" applyBorder="1" applyAlignment="1">
      <alignment horizontal="left" vertical="center"/>
    </xf>
    <xf numFmtId="0" fontId="35" fillId="0" borderId="0" xfId="0" applyNumberFormat="1" applyFont="1" applyBorder="1" applyAlignment="1" applyProtection="1">
      <alignment horizontal="left" vertical="center"/>
    </xf>
    <xf numFmtId="0" fontId="15" fillId="0" borderId="2" xfId="0" applyFont="1" applyBorder="1" applyAlignment="1">
      <alignment horizontal="left" vertical="center"/>
    </xf>
    <xf numFmtId="0" fontId="15" fillId="0" borderId="43" xfId="0" applyFont="1" applyBorder="1" applyAlignment="1">
      <alignment vertical="center"/>
    </xf>
    <xf numFmtId="0" fontId="4" fillId="0" borderId="3" xfId="0" applyFont="1" applyFill="1" applyBorder="1" applyAlignment="1" applyProtection="1">
      <alignment horizontal="left" vertical="center" wrapText="1"/>
    </xf>
    <xf numFmtId="0" fontId="4" fillId="0" borderId="0" xfId="0" applyFont="1" applyBorder="1" applyAlignment="1">
      <alignment horizontal="left" vertical="center"/>
    </xf>
    <xf numFmtId="0" fontId="15" fillId="0" borderId="3" xfId="0" applyFont="1" applyBorder="1" applyAlignment="1">
      <alignment horizontal="left" vertical="center"/>
    </xf>
    <xf numFmtId="0" fontId="19" fillId="0"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9" fontId="5" fillId="0" borderId="3"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5" fillId="0" borderId="0" xfId="0" applyFont="1" applyBorder="1" applyAlignment="1" applyProtection="1">
      <alignment vertical="center" wrapText="1"/>
    </xf>
    <xf numFmtId="0" fontId="15" fillId="0" borderId="0" xfId="0" applyFont="1" applyBorder="1" applyAlignment="1">
      <alignment vertical="center" wrapText="1"/>
    </xf>
    <xf numFmtId="0" fontId="15" fillId="0" borderId="3" xfId="0" applyFont="1" applyBorder="1" applyAlignment="1">
      <alignment vertical="center"/>
    </xf>
    <xf numFmtId="9" fontId="4" fillId="0" borderId="3" xfId="0" applyNumberFormat="1" applyFont="1" applyFill="1" applyBorder="1" applyAlignment="1" applyProtection="1">
      <alignment vertical="center" wrapText="1"/>
    </xf>
    <xf numFmtId="0" fontId="15" fillId="0" borderId="3" xfId="0" applyFont="1" applyBorder="1" applyAlignment="1">
      <alignment vertical="center" wrapText="1"/>
    </xf>
    <xf numFmtId="0" fontId="31" fillId="0" borderId="17" xfId="0" applyFont="1" applyBorder="1" applyAlignment="1" applyProtection="1">
      <alignment vertical="center"/>
    </xf>
    <xf numFmtId="0" fontId="15" fillId="0" borderId="17" xfId="0" applyFont="1" applyBorder="1" applyAlignment="1">
      <alignment vertical="center"/>
    </xf>
    <xf numFmtId="0" fontId="71" fillId="0" borderId="2" xfId="0" applyFont="1" applyBorder="1" applyAlignment="1">
      <alignment horizontal="center" vertical="center"/>
    </xf>
    <xf numFmtId="0" fontId="72" fillId="0" borderId="2" xfId="0" applyFont="1" applyBorder="1" applyAlignment="1">
      <alignment horizontal="center" vertical="center"/>
    </xf>
    <xf numFmtId="0" fontId="73" fillId="0" borderId="2" xfId="0" applyFont="1" applyBorder="1" applyAlignment="1"/>
    <xf numFmtId="0" fontId="55" fillId="0" borderId="2" xfId="0" applyFont="1" applyBorder="1" applyAlignment="1" applyProtection="1">
      <alignment horizontal="center" vertical="center" wrapText="1"/>
    </xf>
    <xf numFmtId="0" fontId="56" fillId="0" borderId="2" xfId="0" applyFont="1" applyBorder="1" applyAlignment="1" applyProtection="1">
      <alignment horizontal="center" vertical="center" wrapText="1"/>
    </xf>
    <xf numFmtId="0" fontId="56" fillId="0" borderId="2" xfId="0" applyFont="1" applyBorder="1" applyAlignment="1">
      <alignment vertical="center" wrapText="1"/>
    </xf>
    <xf numFmtId="0" fontId="57" fillId="0" borderId="2" xfId="0" applyFont="1" applyBorder="1" applyAlignment="1">
      <alignment vertical="center" wrapText="1"/>
    </xf>
    <xf numFmtId="0" fontId="57" fillId="0" borderId="43" xfId="0" applyFont="1" applyBorder="1" applyAlignment="1">
      <alignment vertical="center" wrapText="1"/>
    </xf>
    <xf numFmtId="0" fontId="55" fillId="0" borderId="0" xfId="0" applyFont="1" applyBorder="1" applyAlignment="1" applyProtection="1">
      <alignment horizontal="center" vertical="center"/>
    </xf>
    <xf numFmtId="0" fontId="58" fillId="0" borderId="0" xfId="0" applyFont="1"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59" fillId="0" borderId="0" xfId="0" applyFont="1" applyBorder="1" applyAlignment="1">
      <alignment horizontal="center" vertical="center"/>
    </xf>
    <xf numFmtId="0" fontId="0" fillId="0" borderId="0" xfId="0" applyBorder="1" applyAlignment="1">
      <alignment horizontal="center" vertical="center"/>
    </xf>
    <xf numFmtId="167" fontId="29" fillId="0" borderId="17" xfId="0" applyNumberFormat="1" applyFont="1" applyFill="1" applyBorder="1" applyAlignment="1" applyProtection="1">
      <alignment horizontal="right" vertical="center"/>
    </xf>
    <xf numFmtId="0" fontId="29" fillId="0" borderId="17" xfId="0" applyFont="1" applyBorder="1" applyAlignment="1" applyProtection="1">
      <alignment horizontal="right" vertical="center"/>
    </xf>
    <xf numFmtId="0" fontId="17" fillId="0" borderId="17" xfId="0" applyFont="1" applyBorder="1" applyAlignment="1">
      <alignment vertical="center"/>
    </xf>
    <xf numFmtId="0" fontId="35" fillId="0" borderId="0" xfId="0" quotePrefix="1"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1" fontId="35" fillId="0" borderId="0" xfId="0" applyNumberFormat="1" applyFont="1" applyBorder="1" applyAlignment="1" applyProtection="1">
      <alignment horizontal="left" vertical="center"/>
    </xf>
    <xf numFmtId="0" fontId="35" fillId="0" borderId="0" xfId="0" applyFont="1" applyBorder="1" applyAlignment="1" applyProtection="1">
      <alignment horizontal="left" vertical="center"/>
    </xf>
    <xf numFmtId="49" fontId="35" fillId="0" borderId="0" xfId="0" applyNumberFormat="1" applyFont="1" applyBorder="1" applyAlignment="1" applyProtection="1">
      <alignment horizontal="left" vertical="center"/>
    </xf>
    <xf numFmtId="0" fontId="50" fillId="0" borderId="17" xfId="13" applyNumberFormat="1" applyFont="1" applyFill="1" applyBorder="1" applyAlignment="1" applyProtection="1">
      <alignment horizontal="left" vertical="center" wrapText="1"/>
      <protection hidden="1"/>
    </xf>
    <xf numFmtId="0" fontId="15" fillId="0" borderId="17" xfId="0" applyNumberFormat="1" applyFont="1" applyBorder="1" applyAlignment="1">
      <alignment horizontal="left" vertical="center" wrapText="1"/>
    </xf>
    <xf numFmtId="0" fontId="18" fillId="0" borderId="13" xfId="0" applyFont="1" applyBorder="1" applyAlignment="1" applyProtection="1">
      <alignment horizontal="justify" vertical="top" wrapText="1"/>
    </xf>
    <xf numFmtId="0" fontId="0" fillId="0" borderId="5" xfId="0" applyBorder="1" applyAlignment="1" applyProtection="1"/>
    <xf numFmtId="0" fontId="18" fillId="0" borderId="14" xfId="0" applyFont="1" applyBorder="1" applyAlignment="1" applyProtection="1">
      <alignment horizontal="justify" vertical="top" wrapText="1"/>
    </xf>
    <xf numFmtId="0" fontId="0" fillId="0" borderId="6" xfId="0" applyBorder="1" applyAlignment="1" applyProtection="1"/>
    <xf numFmtId="3" fontId="6" fillId="0" borderId="15" xfId="14" applyNumberFormat="1" applyFont="1" applyBorder="1" applyAlignment="1" applyProtection="1">
      <alignment vertical="center" wrapText="1"/>
      <protection locked="0"/>
    </xf>
    <xf numFmtId="0" fontId="11" fillId="0" borderId="15" xfId="0" applyFont="1" applyBorder="1" applyAlignment="1">
      <alignment vertical="center" wrapText="1"/>
    </xf>
    <xf numFmtId="0" fontId="18" fillId="0" borderId="140" xfId="0" applyFont="1" applyBorder="1" applyAlignment="1" applyProtection="1">
      <alignment horizontal="justify" vertical="top" wrapText="1"/>
    </xf>
    <xf numFmtId="0" fontId="0" fillId="0" borderId="115" xfId="0" applyBorder="1" applyAlignment="1" applyProtection="1"/>
    <xf numFmtId="0" fontId="18" fillId="0" borderId="141" xfId="0" applyFont="1" applyBorder="1" applyAlignment="1" applyProtection="1">
      <alignment horizontal="justify" vertical="top" wrapText="1"/>
    </xf>
    <xf numFmtId="0" fontId="0" fillId="0" borderId="38" xfId="0" applyBorder="1" applyAlignment="1" applyProtection="1"/>
    <xf numFmtId="0" fontId="45" fillId="0" borderId="3" xfId="0" applyFont="1" applyBorder="1" applyAlignment="1">
      <alignment horizontal="right" vertical="center"/>
    </xf>
    <xf numFmtId="0" fontId="45" fillId="0" borderId="0" xfId="0" applyFont="1" applyBorder="1" applyAlignment="1">
      <alignment horizontal="right" vertical="center"/>
    </xf>
    <xf numFmtId="0" fontId="18" fillId="0" borderId="37" xfId="0" applyFont="1" applyBorder="1" applyAlignment="1">
      <alignment horizontal="right" vertical="center"/>
    </xf>
    <xf numFmtId="173" fontId="7" fillId="0" borderId="110" xfId="0" applyNumberFormat="1" applyFont="1" applyBorder="1" applyAlignment="1">
      <alignment horizontal="center"/>
    </xf>
    <xf numFmtId="0" fontId="7" fillId="0" borderId="90" xfId="0" applyFont="1" applyBorder="1" applyAlignment="1">
      <alignment horizontal="center"/>
    </xf>
    <xf numFmtId="0" fontId="7" fillId="0" borderId="109" xfId="0" applyFont="1" applyBorder="1" applyAlignment="1">
      <alignment horizontal="center"/>
    </xf>
    <xf numFmtId="0" fontId="1" fillId="0" borderId="90" xfId="0" applyFont="1" applyBorder="1" applyAlignment="1">
      <alignment horizontal="center"/>
    </xf>
    <xf numFmtId="0" fontId="1" fillId="0" borderId="109" xfId="0" applyFont="1" applyBorder="1" applyAlignment="1">
      <alignment horizontal="center"/>
    </xf>
    <xf numFmtId="0" fontId="1" fillId="0" borderId="0" xfId="0" applyFont="1" applyAlignment="1">
      <alignment horizontal="justify" vertical="center" wrapText="1"/>
    </xf>
    <xf numFmtId="0" fontId="11" fillId="0" borderId="0" xfId="0" applyFont="1" applyAlignment="1">
      <alignment wrapText="1"/>
    </xf>
    <xf numFmtId="0" fontId="1" fillId="0" borderId="106" xfId="0" applyFont="1" applyBorder="1" applyAlignment="1">
      <alignment horizontal="center"/>
    </xf>
    <xf numFmtId="0" fontId="1" fillId="0" borderId="107" xfId="0" applyFont="1" applyBorder="1" applyAlignment="1">
      <alignment horizontal="center"/>
    </xf>
    <xf numFmtId="0" fontId="1" fillId="0" borderId="56" xfId="0" applyFont="1" applyBorder="1" applyAlignment="1">
      <alignment horizontal="center"/>
    </xf>
    <xf numFmtId="0" fontId="0" fillId="0" borderId="76" xfId="0" applyBorder="1" applyAlignment="1"/>
    <xf numFmtId="0" fontId="1" fillId="0" borderId="76" xfId="0" applyFont="1" applyBorder="1" applyAlignment="1">
      <alignment horizontal="center"/>
    </xf>
    <xf numFmtId="0" fontId="1" fillId="0" borderId="150" xfId="0" applyFont="1" applyBorder="1" applyAlignment="1">
      <alignment horizontal="center"/>
    </xf>
    <xf numFmtId="0" fontId="1" fillId="0" borderId="152" xfId="0" quotePrefix="1" applyFont="1" applyBorder="1" applyAlignment="1">
      <alignment horizontal="center"/>
    </xf>
    <xf numFmtId="0" fontId="7" fillId="0" borderId="162" xfId="0" applyFont="1" applyBorder="1" applyAlignment="1">
      <alignment horizontal="center"/>
    </xf>
    <xf numFmtId="0" fontId="7" fillId="0" borderId="64" xfId="0" applyFont="1" applyBorder="1" applyAlignment="1">
      <alignment horizontal="center"/>
    </xf>
    <xf numFmtId="0" fontId="7" fillId="0" borderId="35" xfId="0" applyFont="1" applyBorder="1" applyAlignment="1">
      <alignment horizontal="center"/>
    </xf>
    <xf numFmtId="0" fontId="0" fillId="0" borderId="64" xfId="0" applyBorder="1" applyAlignment="1"/>
    <xf numFmtId="0" fontId="15" fillId="0" borderId="16" xfId="0" applyFont="1" applyBorder="1" applyAlignment="1">
      <alignment horizontal="right" vertical="center"/>
    </xf>
    <xf numFmtId="0" fontId="15" fillId="0" borderId="17" xfId="0" applyFont="1" applyBorder="1" applyAlignment="1">
      <alignment horizontal="right" vertical="center"/>
    </xf>
    <xf numFmtId="0" fontId="21" fillId="4" borderId="54" xfId="0" applyFont="1" applyFill="1" applyBorder="1" applyAlignment="1" applyProtection="1">
      <alignment vertical="center"/>
      <protection locked="0"/>
    </xf>
    <xf numFmtId="0" fontId="21" fillId="4" borderId="69" xfId="0" applyFont="1" applyFill="1" applyBorder="1" applyAlignment="1" applyProtection="1">
      <alignment vertical="center"/>
      <protection locked="0"/>
    </xf>
    <xf numFmtId="0" fontId="19" fillId="0" borderId="19" xfId="0" applyFont="1" applyBorder="1" applyAlignment="1">
      <alignment horizontal="right" vertical="center"/>
    </xf>
    <xf numFmtId="0" fontId="19" fillId="0" borderId="2" xfId="0" applyFont="1" applyBorder="1" applyAlignment="1">
      <alignment horizontal="right" vertical="center"/>
    </xf>
    <xf numFmtId="0" fontId="19" fillId="0" borderId="24" xfId="0" applyFont="1" applyBorder="1" applyAlignment="1">
      <alignment horizontal="right"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7" fillId="0" borderId="74" xfId="0" applyFont="1" applyBorder="1" applyAlignment="1">
      <alignment horizontal="right" vertical="center"/>
    </xf>
    <xf numFmtId="0" fontId="21" fillId="4" borderId="142" xfId="0" applyFont="1" applyFill="1" applyBorder="1" applyAlignment="1" applyProtection="1">
      <alignment vertical="center"/>
      <protection locked="0"/>
    </xf>
    <xf numFmtId="0" fontId="21" fillId="4" borderId="143" xfId="0" applyFont="1" applyFill="1" applyBorder="1" applyAlignment="1" applyProtection="1">
      <alignment vertical="center"/>
      <protection locked="0"/>
    </xf>
    <xf numFmtId="0" fontId="7" fillId="0" borderId="57" xfId="0" applyFont="1" applyBorder="1" applyAlignment="1">
      <alignment horizontal="right" vertical="center"/>
    </xf>
    <xf numFmtId="0" fontId="7" fillId="0" borderId="39" xfId="0" applyFont="1" applyBorder="1" applyAlignment="1">
      <alignment horizontal="right" vertical="center"/>
    </xf>
    <xf numFmtId="0" fontId="7" fillId="0" borderId="36" xfId="0" applyFont="1" applyBorder="1" applyAlignment="1">
      <alignment horizontal="right" vertical="center"/>
    </xf>
    <xf numFmtId="0" fontId="21" fillId="4" borderId="51" xfId="0" applyFont="1" applyFill="1" applyBorder="1" applyAlignment="1" applyProtection="1">
      <alignment vertical="center"/>
      <protection locked="0"/>
    </xf>
    <xf numFmtId="0" fontId="21" fillId="4" borderId="144" xfId="0" applyFont="1" applyFill="1" applyBorder="1" applyAlignment="1" applyProtection="1">
      <alignment vertical="center"/>
      <protection locked="0"/>
    </xf>
    <xf numFmtId="0" fontId="21" fillId="4" borderId="80" xfId="0" applyFont="1" applyFill="1" applyBorder="1" applyAlignment="1" applyProtection="1">
      <alignment vertical="center"/>
      <protection locked="0"/>
    </xf>
    <xf numFmtId="0" fontId="21" fillId="4" borderId="31" xfId="0" applyFont="1" applyFill="1" applyBorder="1" applyAlignment="1" applyProtection="1">
      <alignment vertical="center"/>
      <protection locked="0"/>
    </xf>
    <xf numFmtId="0" fontId="21" fillId="4" borderId="145" xfId="0" applyFont="1" applyFill="1" applyBorder="1" applyAlignment="1" applyProtection="1">
      <alignment vertical="center"/>
      <protection locked="0"/>
    </xf>
    <xf numFmtId="0" fontId="21" fillId="4" borderId="146" xfId="0" applyFont="1" applyFill="1" applyBorder="1" applyAlignment="1" applyProtection="1">
      <alignment vertical="center"/>
      <protection locked="0"/>
    </xf>
    <xf numFmtId="0" fontId="15" fillId="0" borderId="35" xfId="0" applyFont="1" applyBorder="1" applyAlignment="1">
      <alignment vertical="center"/>
    </xf>
    <xf numFmtId="0" fontId="15" fillId="0" borderId="64" xfId="0" applyFont="1" applyBorder="1" applyAlignment="1">
      <alignment vertical="center"/>
    </xf>
    <xf numFmtId="0" fontId="15" fillId="0" borderId="41" xfId="0" applyFont="1" applyBorder="1" applyAlignment="1">
      <alignment vertical="center"/>
    </xf>
    <xf numFmtId="0" fontId="21" fillId="4" borderId="147" xfId="0" applyFont="1" applyFill="1" applyBorder="1" applyAlignment="1" applyProtection="1">
      <alignment vertical="center"/>
      <protection locked="0"/>
    </xf>
    <xf numFmtId="0" fontId="21" fillId="4" borderId="148" xfId="0" applyFont="1" applyFill="1" applyBorder="1" applyAlignment="1" applyProtection="1">
      <alignment vertical="center"/>
      <protection locked="0"/>
    </xf>
    <xf numFmtId="0" fontId="7" fillId="0" borderId="0" xfId="0" applyFont="1" applyBorder="1" applyAlignment="1">
      <alignment horizontal="right" vertical="center"/>
    </xf>
    <xf numFmtId="14" fontId="18" fillId="4" borderId="35" xfId="0" applyNumberFormat="1" applyFont="1" applyFill="1" applyBorder="1" applyAlignment="1" applyProtection="1">
      <alignment vertical="center"/>
      <protection locked="0"/>
    </xf>
    <xf numFmtId="14" fontId="18" fillId="4" borderId="41" xfId="0" applyNumberFormat="1" applyFont="1" applyFill="1" applyBorder="1" applyAlignment="1" applyProtection="1">
      <alignment vertical="center"/>
      <protection locked="0"/>
    </xf>
    <xf numFmtId="14" fontId="18" fillId="4" borderId="42" xfId="0" applyNumberFormat="1" applyFont="1" applyFill="1" applyBorder="1" applyAlignment="1" applyProtection="1">
      <alignment vertical="center"/>
      <protection locked="0"/>
    </xf>
    <xf numFmtId="0" fontId="17" fillId="0" borderId="16" xfId="0" applyFont="1" applyBorder="1" applyAlignment="1">
      <alignment horizontal="right" vertical="center"/>
    </xf>
    <xf numFmtId="0" fontId="17" fillId="0" borderId="17" xfId="0" applyFont="1" applyBorder="1" applyAlignment="1">
      <alignment horizontal="right" vertical="center"/>
    </xf>
    <xf numFmtId="0" fontId="15" fillId="0" borderId="35" xfId="0" applyFont="1" applyBorder="1" applyAlignment="1">
      <alignment horizontal="center" vertical="center" wrapText="1"/>
    </xf>
    <xf numFmtId="0" fontId="0" fillId="0" borderId="64" xfId="0" applyBorder="1" applyAlignment="1">
      <alignment horizontal="center" vertical="center" wrapText="1"/>
    </xf>
    <xf numFmtId="0" fontId="17" fillId="0" borderId="3" xfId="0" applyFont="1" applyBorder="1" applyAlignment="1">
      <alignment horizontal="right" vertical="center"/>
    </xf>
    <xf numFmtId="0" fontId="17" fillId="0" borderId="0" xfId="0" applyFont="1" applyBorder="1" applyAlignment="1">
      <alignment horizontal="right" vertical="center"/>
    </xf>
    <xf numFmtId="0" fontId="15" fillId="0" borderId="35" xfId="0" applyFont="1" applyBorder="1" applyAlignment="1">
      <alignment vertical="center" wrapText="1"/>
    </xf>
    <xf numFmtId="0" fontId="15" fillId="0" borderId="41" xfId="0" applyFont="1" applyBorder="1" applyAlignment="1">
      <alignment vertical="center" wrapText="1"/>
    </xf>
    <xf numFmtId="0" fontId="15" fillId="0" borderId="64" xfId="0" applyFont="1" applyBorder="1" applyAlignment="1">
      <alignment vertical="center" wrapText="1"/>
    </xf>
    <xf numFmtId="0" fontId="7" fillId="0" borderId="35" xfId="0" applyFont="1" applyBorder="1" applyAlignment="1">
      <alignment horizontal="center" vertical="center"/>
    </xf>
    <xf numFmtId="0" fontId="7" fillId="0" borderId="41" xfId="0" applyFont="1" applyBorder="1" applyAlignment="1">
      <alignment horizontal="center" vertical="center"/>
    </xf>
    <xf numFmtId="0" fontId="7" fillId="0" borderId="64" xfId="0" applyFont="1" applyBorder="1" applyAlignment="1">
      <alignment horizontal="center" vertical="center"/>
    </xf>
    <xf numFmtId="0" fontId="7" fillId="0" borderId="52" xfId="0" applyFont="1" applyBorder="1" applyAlignment="1">
      <alignment horizontal="center" vertical="center" wrapText="1"/>
    </xf>
    <xf numFmtId="0" fontId="7" fillId="0" borderId="38" xfId="0" applyFont="1" applyBorder="1" applyAlignment="1">
      <alignment horizontal="center" vertical="center" wrapText="1"/>
    </xf>
    <xf numFmtId="0" fontId="1" fillId="0" borderId="0" xfId="0" applyFont="1" applyFill="1" applyBorder="1" applyAlignment="1">
      <alignment horizontal="left"/>
    </xf>
    <xf numFmtId="0" fontId="1" fillId="0" borderId="37"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0" fontId="7" fillId="0" borderId="56" xfId="0" applyFont="1" applyBorder="1" applyAlignment="1"/>
    <xf numFmtId="0" fontId="15" fillId="0" borderId="20" xfId="0" applyFont="1" applyBorder="1" applyAlignment="1"/>
    <xf numFmtId="0" fontId="7" fillId="0" borderId="0" xfId="0" applyFont="1" applyFill="1" applyBorder="1" applyAlignment="1">
      <alignment horizontal="center"/>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106" xfId="0" applyBorder="1" applyAlignment="1">
      <alignment horizontal="left" vertical="top" wrapText="1"/>
    </xf>
    <xf numFmtId="0" fontId="0" fillId="0" borderId="107" xfId="0" applyBorder="1" applyAlignment="1">
      <alignment horizontal="left" vertical="top" wrapText="1"/>
    </xf>
    <xf numFmtId="49" fontId="1" fillId="0" borderId="137" xfId="0" applyNumberFormat="1" applyFont="1" applyBorder="1" applyAlignment="1"/>
    <xf numFmtId="0" fontId="0" fillId="0" borderId="137" xfId="0" applyBorder="1" applyAlignment="1"/>
    <xf numFmtId="0" fontId="0" fillId="0" borderId="180" xfId="0" applyBorder="1" applyAlignment="1"/>
    <xf numFmtId="49" fontId="1" fillId="0" borderId="0" xfId="0" applyNumberFormat="1" applyFont="1" applyAlignment="1"/>
    <xf numFmtId="0" fontId="0" fillId="0" borderId="0" xfId="0" applyAlignment="1"/>
    <xf numFmtId="0" fontId="7" fillId="0" borderId="3" xfId="0" applyFont="1" applyBorder="1" applyAlignment="1">
      <alignment horizontal="center" textRotation="180"/>
    </xf>
    <xf numFmtId="0" fontId="85" fillId="0" borderId="3" xfId="0" applyFont="1" applyBorder="1" applyAlignment="1">
      <alignment horizontal="center" textRotation="180"/>
    </xf>
    <xf numFmtId="0" fontId="85" fillId="0" borderId="58" xfId="0" applyFont="1" applyBorder="1" applyAlignment="1">
      <alignment horizontal="center" textRotation="180"/>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Main Input" xfId="15"/>
    <cellStyle name="Percent" xfId="16" builtinId="5"/>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0</xdr:rowOff>
    </xdr:from>
    <xdr:to>
      <xdr:col>0</xdr:col>
      <xdr:colOff>0</xdr:colOff>
      <xdr:row>38</xdr:row>
      <xdr:rowOff>0</xdr:rowOff>
    </xdr:to>
    <xdr:sp macro="" textlink="">
      <xdr:nvSpPr>
        <xdr:cNvPr id="3095" name="AutoShape 23"/>
        <xdr:cNvSpPr>
          <a:spLocks/>
        </xdr:cNvSpPr>
      </xdr:nvSpPr>
      <xdr:spPr bwMode="auto">
        <a:xfrm>
          <a:off x="0" y="125825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39</xdr:row>
      <xdr:rowOff>647700</xdr:rowOff>
    </xdr:from>
    <xdr:to>
      <xdr:col>0</xdr:col>
      <xdr:colOff>0</xdr:colOff>
      <xdr:row>42</xdr:row>
      <xdr:rowOff>0</xdr:rowOff>
    </xdr:to>
    <xdr:sp macro="" textlink="">
      <xdr:nvSpPr>
        <xdr:cNvPr id="3099" name="AutoShape 27"/>
        <xdr:cNvSpPr>
          <a:spLocks/>
        </xdr:cNvSpPr>
      </xdr:nvSpPr>
      <xdr:spPr bwMode="auto">
        <a:xfrm>
          <a:off x="0" y="13335000"/>
          <a:ext cx="0" cy="8763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42</xdr:row>
      <xdr:rowOff>647700</xdr:rowOff>
    </xdr:from>
    <xdr:to>
      <xdr:col>0</xdr:col>
      <xdr:colOff>0</xdr:colOff>
      <xdr:row>43</xdr:row>
      <xdr:rowOff>0</xdr:rowOff>
    </xdr:to>
    <xdr:sp macro="" textlink="">
      <xdr:nvSpPr>
        <xdr:cNvPr id="3102" name="AutoShape 30"/>
        <xdr:cNvSpPr>
          <a:spLocks/>
        </xdr:cNvSpPr>
      </xdr:nvSpPr>
      <xdr:spPr bwMode="auto">
        <a:xfrm>
          <a:off x="0" y="146494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28575</xdr:rowOff>
    </xdr:from>
    <xdr:to>
      <xdr:col>0</xdr:col>
      <xdr:colOff>0</xdr:colOff>
      <xdr:row>34</xdr:row>
      <xdr:rowOff>0</xdr:rowOff>
    </xdr:to>
    <xdr:sp macro="" textlink="">
      <xdr:nvSpPr>
        <xdr:cNvPr id="3104" name="AutoShape 32"/>
        <xdr:cNvSpPr>
          <a:spLocks/>
        </xdr:cNvSpPr>
      </xdr:nvSpPr>
      <xdr:spPr bwMode="auto">
        <a:xfrm>
          <a:off x="0" y="7620000"/>
          <a:ext cx="0" cy="34671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0</xdr:rowOff>
    </xdr:from>
    <xdr:to>
      <xdr:col>0</xdr:col>
      <xdr:colOff>0</xdr:colOff>
      <xdr:row>38</xdr:row>
      <xdr:rowOff>0</xdr:rowOff>
    </xdr:to>
    <xdr:sp macro="" textlink="">
      <xdr:nvSpPr>
        <xdr:cNvPr id="3105" name="AutoShape 33"/>
        <xdr:cNvSpPr>
          <a:spLocks/>
        </xdr:cNvSpPr>
      </xdr:nvSpPr>
      <xdr:spPr bwMode="auto">
        <a:xfrm>
          <a:off x="0" y="125825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43</xdr:row>
      <xdr:rowOff>0</xdr:rowOff>
    </xdr:from>
    <xdr:to>
      <xdr:col>0</xdr:col>
      <xdr:colOff>0</xdr:colOff>
      <xdr:row>43</xdr:row>
      <xdr:rowOff>0</xdr:rowOff>
    </xdr:to>
    <xdr:sp macro="" textlink="">
      <xdr:nvSpPr>
        <xdr:cNvPr id="3108" name="AutoShape 36"/>
        <xdr:cNvSpPr>
          <a:spLocks/>
        </xdr:cNvSpPr>
      </xdr:nvSpPr>
      <xdr:spPr bwMode="auto">
        <a:xfrm>
          <a:off x="0" y="146494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921204</xdr:colOff>
      <xdr:row>1</xdr:row>
      <xdr:rowOff>106136</xdr:rowOff>
    </xdr:from>
    <xdr:to>
      <xdr:col>3</xdr:col>
      <xdr:colOff>408214</xdr:colOff>
      <xdr:row>2</xdr:row>
      <xdr:rowOff>454216</xdr:rowOff>
    </xdr:to>
    <xdr:pic>
      <xdr:nvPicPr>
        <xdr:cNvPr id="3152" name="Picture 8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204" y="976993"/>
          <a:ext cx="2398939" cy="756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32</xdr:row>
      <xdr:rowOff>28575</xdr:rowOff>
    </xdr:from>
    <xdr:to>
      <xdr:col>15</xdr:col>
      <xdr:colOff>190500</xdr:colOff>
      <xdr:row>33</xdr:row>
      <xdr:rowOff>152400</xdr:rowOff>
    </xdr:to>
    <xdr:sp macro="" textlink="">
      <xdr:nvSpPr>
        <xdr:cNvPr id="1030" name="AutoShape 6"/>
        <xdr:cNvSpPr>
          <a:spLocks/>
        </xdr:cNvSpPr>
      </xdr:nvSpPr>
      <xdr:spPr bwMode="auto">
        <a:xfrm>
          <a:off x="9829800" y="6991350"/>
          <a:ext cx="190500" cy="295275"/>
        </a:xfrm>
        <a:prstGeom prst="rightBrace">
          <a:avLst>
            <a:gd name="adj1" fmla="val 1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26</xdr:row>
      <xdr:rowOff>28575</xdr:rowOff>
    </xdr:from>
    <xdr:to>
      <xdr:col>15</xdr:col>
      <xdr:colOff>190500</xdr:colOff>
      <xdr:row>27</xdr:row>
      <xdr:rowOff>152400</xdr:rowOff>
    </xdr:to>
    <xdr:sp macro="" textlink="">
      <xdr:nvSpPr>
        <xdr:cNvPr id="1031" name="AutoShape 7"/>
        <xdr:cNvSpPr>
          <a:spLocks/>
        </xdr:cNvSpPr>
      </xdr:nvSpPr>
      <xdr:spPr bwMode="auto">
        <a:xfrm>
          <a:off x="9829800" y="5905500"/>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51</xdr:row>
      <xdr:rowOff>28575</xdr:rowOff>
    </xdr:from>
    <xdr:to>
      <xdr:col>15</xdr:col>
      <xdr:colOff>190500</xdr:colOff>
      <xdr:row>52</xdr:row>
      <xdr:rowOff>152400</xdr:rowOff>
    </xdr:to>
    <xdr:sp macro="" textlink="">
      <xdr:nvSpPr>
        <xdr:cNvPr id="1032" name="AutoShape 8"/>
        <xdr:cNvSpPr>
          <a:spLocks/>
        </xdr:cNvSpPr>
      </xdr:nvSpPr>
      <xdr:spPr bwMode="auto">
        <a:xfrm>
          <a:off x="9829800" y="110871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54</xdr:row>
      <xdr:rowOff>28575</xdr:rowOff>
    </xdr:from>
    <xdr:to>
      <xdr:col>15</xdr:col>
      <xdr:colOff>190500</xdr:colOff>
      <xdr:row>55</xdr:row>
      <xdr:rowOff>152400</xdr:rowOff>
    </xdr:to>
    <xdr:sp macro="" textlink="">
      <xdr:nvSpPr>
        <xdr:cNvPr id="1033" name="AutoShape 9"/>
        <xdr:cNvSpPr>
          <a:spLocks/>
        </xdr:cNvSpPr>
      </xdr:nvSpPr>
      <xdr:spPr bwMode="auto">
        <a:xfrm>
          <a:off x="9829800" y="11582400"/>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41</xdr:row>
      <xdr:rowOff>0</xdr:rowOff>
    </xdr:from>
    <xdr:to>
      <xdr:col>15</xdr:col>
      <xdr:colOff>209550</xdr:colOff>
      <xdr:row>42</xdr:row>
      <xdr:rowOff>238125</xdr:rowOff>
    </xdr:to>
    <xdr:sp macro="" textlink="">
      <xdr:nvSpPr>
        <xdr:cNvPr id="1037" name="AutoShape 13"/>
        <xdr:cNvSpPr>
          <a:spLocks/>
        </xdr:cNvSpPr>
      </xdr:nvSpPr>
      <xdr:spPr bwMode="auto">
        <a:xfrm>
          <a:off x="9858375" y="8820150"/>
          <a:ext cx="180975" cy="495300"/>
        </a:xfrm>
        <a:prstGeom prst="rightBrace">
          <a:avLst>
            <a:gd name="adj1" fmla="val 2280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8" name="AutoShape 14"/>
        <xdr:cNvSpPr>
          <a:spLocks/>
        </xdr:cNvSpPr>
      </xdr:nvSpPr>
      <xdr:spPr bwMode="auto">
        <a:xfrm>
          <a:off x="9829800" y="104870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9" name="AutoShape 15"/>
        <xdr:cNvSpPr>
          <a:spLocks/>
        </xdr:cNvSpPr>
      </xdr:nvSpPr>
      <xdr:spPr bwMode="auto">
        <a:xfrm>
          <a:off x="9829800" y="104870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48</xdr:row>
      <xdr:rowOff>0</xdr:rowOff>
    </xdr:from>
    <xdr:to>
      <xdr:col>15</xdr:col>
      <xdr:colOff>190500</xdr:colOff>
      <xdr:row>48</xdr:row>
      <xdr:rowOff>0</xdr:rowOff>
    </xdr:to>
    <xdr:sp macro="" textlink="">
      <xdr:nvSpPr>
        <xdr:cNvPr id="1042" name="AutoShape 18"/>
        <xdr:cNvSpPr>
          <a:spLocks/>
        </xdr:cNvSpPr>
      </xdr:nvSpPr>
      <xdr:spPr bwMode="auto">
        <a:xfrm>
          <a:off x="9858375" y="10487025"/>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43" name="AutoShape 19"/>
        <xdr:cNvSpPr>
          <a:spLocks/>
        </xdr:cNvSpPr>
      </xdr:nvSpPr>
      <xdr:spPr bwMode="auto">
        <a:xfrm>
          <a:off x="9829800" y="104870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48</xdr:row>
      <xdr:rowOff>0</xdr:rowOff>
    </xdr:from>
    <xdr:to>
      <xdr:col>15</xdr:col>
      <xdr:colOff>238125</xdr:colOff>
      <xdr:row>48</xdr:row>
      <xdr:rowOff>0</xdr:rowOff>
    </xdr:to>
    <xdr:sp macro="" textlink="">
      <xdr:nvSpPr>
        <xdr:cNvPr id="1045" name="AutoShape 21"/>
        <xdr:cNvSpPr>
          <a:spLocks/>
        </xdr:cNvSpPr>
      </xdr:nvSpPr>
      <xdr:spPr bwMode="auto">
        <a:xfrm>
          <a:off x="9877425" y="104870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23</xdr:row>
      <xdr:rowOff>28575</xdr:rowOff>
    </xdr:from>
    <xdr:to>
      <xdr:col>16</xdr:col>
      <xdr:colOff>0</xdr:colOff>
      <xdr:row>24</xdr:row>
      <xdr:rowOff>152400</xdr:rowOff>
    </xdr:to>
    <xdr:sp macro="" textlink="">
      <xdr:nvSpPr>
        <xdr:cNvPr id="1072" name="AutoShape 48"/>
        <xdr:cNvSpPr>
          <a:spLocks/>
        </xdr:cNvSpPr>
      </xdr:nvSpPr>
      <xdr:spPr bwMode="auto">
        <a:xfrm>
          <a:off x="9858375" y="5419725"/>
          <a:ext cx="219075" cy="314325"/>
        </a:xfrm>
        <a:prstGeom prst="rightBrace">
          <a:avLst>
            <a:gd name="adj1" fmla="val 119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29</xdr:row>
      <xdr:rowOff>28575</xdr:rowOff>
    </xdr:from>
    <xdr:to>
      <xdr:col>15</xdr:col>
      <xdr:colOff>190500</xdr:colOff>
      <xdr:row>30</xdr:row>
      <xdr:rowOff>180975</xdr:rowOff>
    </xdr:to>
    <xdr:sp macro="" textlink="">
      <xdr:nvSpPr>
        <xdr:cNvPr id="1085" name="AutoShape 61"/>
        <xdr:cNvSpPr>
          <a:spLocks/>
        </xdr:cNvSpPr>
      </xdr:nvSpPr>
      <xdr:spPr bwMode="auto">
        <a:xfrm>
          <a:off x="9829800" y="6438900"/>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38</xdr:row>
      <xdr:rowOff>28575</xdr:rowOff>
    </xdr:from>
    <xdr:to>
      <xdr:col>15</xdr:col>
      <xdr:colOff>190500</xdr:colOff>
      <xdr:row>40</xdr:row>
      <xdr:rowOff>0</xdr:rowOff>
    </xdr:to>
    <xdr:sp macro="" textlink="">
      <xdr:nvSpPr>
        <xdr:cNvPr id="1086" name="AutoShape 62"/>
        <xdr:cNvSpPr>
          <a:spLocks/>
        </xdr:cNvSpPr>
      </xdr:nvSpPr>
      <xdr:spPr bwMode="auto">
        <a:xfrm>
          <a:off x="9829800" y="8172450"/>
          <a:ext cx="190500" cy="476250"/>
        </a:xfrm>
        <a:prstGeom prst="rightBrace">
          <a:avLst>
            <a:gd name="adj1" fmla="val 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35</xdr:row>
      <xdr:rowOff>28575</xdr:rowOff>
    </xdr:from>
    <xdr:to>
      <xdr:col>15</xdr:col>
      <xdr:colOff>190500</xdr:colOff>
      <xdr:row>37</xdr:row>
      <xdr:rowOff>47625</xdr:rowOff>
    </xdr:to>
    <xdr:sp macro="" textlink="">
      <xdr:nvSpPr>
        <xdr:cNvPr id="1087" name="AutoShape 63"/>
        <xdr:cNvSpPr>
          <a:spLocks/>
        </xdr:cNvSpPr>
      </xdr:nvSpPr>
      <xdr:spPr bwMode="auto">
        <a:xfrm>
          <a:off x="9829800" y="7572375"/>
          <a:ext cx="190500" cy="495300"/>
        </a:xfrm>
        <a:prstGeom prst="rightBrace">
          <a:avLst>
            <a:gd name="adj1" fmla="val 2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44</xdr:row>
      <xdr:rowOff>28575</xdr:rowOff>
    </xdr:from>
    <xdr:to>
      <xdr:col>15</xdr:col>
      <xdr:colOff>190500</xdr:colOff>
      <xdr:row>45</xdr:row>
      <xdr:rowOff>219075</xdr:rowOff>
    </xdr:to>
    <xdr:sp macro="" textlink="">
      <xdr:nvSpPr>
        <xdr:cNvPr id="1088" name="AutoShape 64"/>
        <xdr:cNvSpPr>
          <a:spLocks/>
        </xdr:cNvSpPr>
      </xdr:nvSpPr>
      <xdr:spPr bwMode="auto">
        <a:xfrm>
          <a:off x="9829800" y="9591675"/>
          <a:ext cx="190500" cy="466725"/>
        </a:xfrm>
        <a:prstGeom prst="rightBrace">
          <a:avLst>
            <a:gd name="adj1" fmla="val 20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142875</xdr:colOff>
      <xdr:row>0</xdr:row>
      <xdr:rowOff>161925</xdr:rowOff>
    </xdr:from>
    <xdr:to>
      <xdr:col>2</xdr:col>
      <xdr:colOff>47625</xdr:colOff>
      <xdr:row>2</xdr:row>
      <xdr:rowOff>114300</xdr:rowOff>
    </xdr:to>
    <xdr:pic>
      <xdr:nvPicPr>
        <xdr:cNvPr id="1089" name="Picture 6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61925"/>
          <a:ext cx="28289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323850</xdr:rowOff>
    </xdr:to>
    <xdr:sp macro="" textlink="">
      <xdr:nvSpPr>
        <xdr:cNvPr id="5123" name="Line 3"/>
        <xdr:cNvSpPr>
          <a:spLocks noChangeShapeType="1"/>
        </xdr:cNvSpPr>
      </xdr:nvSpPr>
      <xdr:spPr bwMode="auto">
        <a:xfrm flipH="1">
          <a:off x="6381750" y="1438275"/>
          <a:ext cx="8001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9525</xdr:rowOff>
    </xdr:from>
    <xdr:to>
      <xdr:col>8</xdr:col>
      <xdr:colOff>800100</xdr:colOff>
      <xdr:row>4</xdr:row>
      <xdr:rowOff>314325</xdr:rowOff>
    </xdr:to>
    <xdr:sp macro="" textlink="">
      <xdr:nvSpPr>
        <xdr:cNvPr id="5124" name="Line 4"/>
        <xdr:cNvSpPr>
          <a:spLocks noChangeShapeType="1"/>
        </xdr:cNvSpPr>
      </xdr:nvSpPr>
      <xdr:spPr bwMode="auto">
        <a:xfrm>
          <a:off x="6362700"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7"/>
  <sheetViews>
    <sheetView topLeftCell="A55" zoomScaleNormal="100" zoomScaleSheetLayoutView="100" workbookViewId="0">
      <selection activeCell="B62" sqref="B62"/>
    </sheetView>
  </sheetViews>
  <sheetFormatPr defaultRowHeight="15" x14ac:dyDescent="0.2"/>
  <cols>
    <col min="1" max="1" width="5.77734375" customWidth="1"/>
    <col min="2" max="2" width="79.5546875" customWidth="1"/>
  </cols>
  <sheetData>
    <row r="1" spans="1:2" ht="47.25" x14ac:dyDescent="0.2">
      <c r="B1" s="136" t="s">
        <v>159</v>
      </c>
    </row>
    <row r="3" spans="1:2" ht="15.75" x14ac:dyDescent="0.2">
      <c r="A3" s="137"/>
      <c r="B3" s="136" t="s">
        <v>160</v>
      </c>
    </row>
    <row r="4" spans="1:2" x14ac:dyDescent="0.2">
      <c r="A4" s="137"/>
      <c r="B4" s="137"/>
    </row>
    <row r="5" spans="1:2" ht="15.75" x14ac:dyDescent="0.2">
      <c r="A5" s="645" t="s">
        <v>40</v>
      </c>
      <c r="B5" s="644" t="s">
        <v>161</v>
      </c>
    </row>
    <row r="6" spans="1:2" x14ac:dyDescent="0.2">
      <c r="A6" s="137"/>
      <c r="B6" s="138"/>
    </row>
    <row r="7" spans="1:2" ht="38.25" x14ac:dyDescent="0.2">
      <c r="A7" s="139">
        <v>1</v>
      </c>
      <c r="B7" s="140" t="s">
        <v>162</v>
      </c>
    </row>
    <row r="8" spans="1:2" x14ac:dyDescent="0.2">
      <c r="A8" s="139"/>
    </row>
    <row r="9" spans="1:2" ht="51" x14ac:dyDescent="0.2">
      <c r="A9" s="139">
        <f>A7+1</f>
        <v>2</v>
      </c>
      <c r="B9" s="141" t="s">
        <v>215</v>
      </c>
    </row>
    <row r="10" spans="1:2" x14ac:dyDescent="0.2">
      <c r="A10" s="139"/>
      <c r="B10" s="141"/>
    </row>
    <row r="11" spans="1:2" ht="25.5" x14ac:dyDescent="0.2">
      <c r="A11" s="139">
        <f>A9+1</f>
        <v>3</v>
      </c>
      <c r="B11" s="140" t="s">
        <v>163</v>
      </c>
    </row>
    <row r="12" spans="1:2" x14ac:dyDescent="0.2">
      <c r="A12" s="139"/>
      <c r="B12" s="141"/>
    </row>
    <row r="13" spans="1:2" ht="25.5" x14ac:dyDescent="0.2">
      <c r="A13" s="139">
        <f>A11+1</f>
        <v>4</v>
      </c>
      <c r="B13" s="140" t="s">
        <v>164</v>
      </c>
    </row>
    <row r="14" spans="1:2" x14ac:dyDescent="0.2">
      <c r="A14" s="139"/>
      <c r="B14" s="140"/>
    </row>
    <row r="15" spans="1:2" ht="25.5" x14ac:dyDescent="0.2">
      <c r="A15" s="139">
        <f>A13+1</f>
        <v>5</v>
      </c>
      <c r="B15" s="140" t="s">
        <v>165</v>
      </c>
    </row>
    <row r="16" spans="1:2" x14ac:dyDescent="0.2">
      <c r="A16" s="139"/>
      <c r="B16" s="140"/>
    </row>
    <row r="17" spans="1:2" ht="25.5" x14ac:dyDescent="0.2">
      <c r="A17" s="139">
        <f>A15+1</f>
        <v>6</v>
      </c>
      <c r="B17" s="141" t="s">
        <v>166</v>
      </c>
    </row>
    <row r="18" spans="1:2" x14ac:dyDescent="0.2">
      <c r="A18" s="139"/>
      <c r="B18" s="141"/>
    </row>
    <row r="19" spans="1:2" ht="25.5" x14ac:dyDescent="0.2">
      <c r="A19" s="139">
        <f>A17+1</f>
        <v>7</v>
      </c>
      <c r="B19" s="140" t="s">
        <v>167</v>
      </c>
    </row>
    <row r="20" spans="1:2" x14ac:dyDescent="0.2">
      <c r="A20" s="139"/>
      <c r="B20" s="137"/>
    </row>
    <row r="21" spans="1:2" ht="51" x14ac:dyDescent="0.2">
      <c r="A21" s="139">
        <f>A19+1</f>
        <v>8</v>
      </c>
      <c r="B21" s="140" t="s">
        <v>168</v>
      </c>
    </row>
    <row r="22" spans="1:2" x14ac:dyDescent="0.2">
      <c r="A22" s="139"/>
      <c r="B22" s="140"/>
    </row>
    <row r="23" spans="1:2" ht="38.25" x14ac:dyDescent="0.2">
      <c r="A23" s="139">
        <f>A21+1</f>
        <v>9</v>
      </c>
      <c r="B23" s="140" t="s">
        <v>169</v>
      </c>
    </row>
    <row r="24" spans="1:2" x14ac:dyDescent="0.2">
      <c r="A24" s="139"/>
      <c r="B24" s="140"/>
    </row>
    <row r="25" spans="1:2" ht="25.5" x14ac:dyDescent="0.2">
      <c r="A25" s="139">
        <f>A23+1</f>
        <v>10</v>
      </c>
      <c r="B25" s="142" t="s">
        <v>170</v>
      </c>
    </row>
    <row r="26" spans="1:2" x14ac:dyDescent="0.2">
      <c r="A26" s="139"/>
      <c r="B26" s="142"/>
    </row>
    <row r="27" spans="1:2" ht="38.25" x14ac:dyDescent="0.2">
      <c r="A27" s="139">
        <f>A25+1</f>
        <v>11</v>
      </c>
      <c r="B27" s="142" t="s">
        <v>171</v>
      </c>
    </row>
    <row r="28" spans="1:2" x14ac:dyDescent="0.2">
      <c r="A28" s="139"/>
      <c r="B28" s="142"/>
    </row>
    <row r="29" spans="1:2" ht="25.5" x14ac:dyDescent="0.2">
      <c r="A29" s="139">
        <f>A27+1</f>
        <v>12</v>
      </c>
      <c r="B29" s="140" t="s">
        <v>172</v>
      </c>
    </row>
    <row r="30" spans="1:2" x14ac:dyDescent="0.2">
      <c r="A30" s="139"/>
      <c r="B30" s="140"/>
    </row>
    <row r="31" spans="1:2" ht="25.5" x14ac:dyDescent="0.2">
      <c r="A31" s="139">
        <f>A29+1</f>
        <v>13</v>
      </c>
      <c r="B31" s="143" t="s">
        <v>173</v>
      </c>
    </row>
    <row r="32" spans="1:2" x14ac:dyDescent="0.2">
      <c r="A32" s="139"/>
      <c r="B32" s="143"/>
    </row>
    <row r="33" spans="1:2" ht="25.5" x14ac:dyDescent="0.2">
      <c r="A33" s="139">
        <f>A31+1</f>
        <v>14</v>
      </c>
      <c r="B33" s="143" t="s">
        <v>174</v>
      </c>
    </row>
    <row r="34" spans="1:2" x14ac:dyDescent="0.2">
      <c r="A34" s="139"/>
      <c r="B34" s="137"/>
    </row>
    <row r="35" spans="1:2" ht="25.5" x14ac:dyDescent="0.2">
      <c r="A35" s="139">
        <f>A33+1</f>
        <v>15</v>
      </c>
      <c r="B35" s="142" t="s">
        <v>255</v>
      </c>
    </row>
    <row r="36" spans="1:2" x14ac:dyDescent="0.2">
      <c r="A36" s="139"/>
      <c r="B36" s="137"/>
    </row>
    <row r="37" spans="1:2" x14ac:dyDescent="0.2">
      <c r="A37" s="139">
        <f>A35+1</f>
        <v>16</v>
      </c>
      <c r="B37" s="140" t="s">
        <v>218</v>
      </c>
    </row>
    <row r="38" spans="1:2" x14ac:dyDescent="0.2">
      <c r="A38" s="139"/>
    </row>
    <row r="39" spans="1:2" x14ac:dyDescent="0.2">
      <c r="A39" s="139">
        <v>17</v>
      </c>
      <c r="B39" s="145" t="s">
        <v>189</v>
      </c>
    </row>
    <row r="40" spans="1:2" x14ac:dyDescent="0.2">
      <c r="A40" s="139"/>
      <c r="B40" s="145"/>
    </row>
    <row r="41" spans="1:2" ht="15.75" x14ac:dyDescent="0.2">
      <c r="A41" s="646" t="s">
        <v>42</v>
      </c>
      <c r="B41" s="644" t="s">
        <v>175</v>
      </c>
    </row>
    <row r="42" spans="1:2" x14ac:dyDescent="0.2">
      <c r="A42" s="139"/>
      <c r="B42" s="137"/>
    </row>
    <row r="43" spans="1:2" x14ac:dyDescent="0.2">
      <c r="A43" s="139">
        <v>1</v>
      </c>
      <c r="B43" s="137" t="s">
        <v>176</v>
      </c>
    </row>
    <row r="44" spans="1:2" x14ac:dyDescent="0.2">
      <c r="A44" s="139"/>
      <c r="B44" s="137"/>
    </row>
    <row r="45" spans="1:2" ht="25.5" x14ac:dyDescent="0.2">
      <c r="A45" s="139">
        <f>A43+1</f>
        <v>2</v>
      </c>
      <c r="B45" s="141" t="s">
        <v>177</v>
      </c>
    </row>
    <row r="46" spans="1:2" x14ac:dyDescent="0.2">
      <c r="A46" s="139"/>
    </row>
    <row r="47" spans="1:2" x14ac:dyDescent="0.2">
      <c r="A47" s="139">
        <f>A45+1</f>
        <v>3</v>
      </c>
      <c r="B47" s="137" t="s">
        <v>178</v>
      </c>
    </row>
    <row r="48" spans="1:2" x14ac:dyDescent="0.2">
      <c r="A48" s="139"/>
    </row>
    <row r="49" spans="1:2" ht="25.5" x14ac:dyDescent="0.2">
      <c r="A49" s="139">
        <f>A47+1</f>
        <v>4</v>
      </c>
      <c r="B49" s="137" t="s">
        <v>179</v>
      </c>
    </row>
    <row r="50" spans="1:2" x14ac:dyDescent="0.2">
      <c r="A50" s="139"/>
    </row>
    <row r="51" spans="1:2" ht="25.5" x14ac:dyDescent="0.2">
      <c r="A51" s="139">
        <f>A49+1</f>
        <v>5</v>
      </c>
      <c r="B51" s="137" t="s">
        <v>180</v>
      </c>
    </row>
    <row r="52" spans="1:2" x14ac:dyDescent="0.2">
      <c r="A52" s="139"/>
      <c r="B52" s="137"/>
    </row>
    <row r="53" spans="1:2" ht="51" x14ac:dyDescent="0.2">
      <c r="A53" s="139">
        <f>A51+1</f>
        <v>6</v>
      </c>
      <c r="B53" s="143" t="s">
        <v>181</v>
      </c>
    </row>
    <row r="54" spans="1:2" x14ac:dyDescent="0.2">
      <c r="A54" s="139"/>
      <c r="B54" s="137"/>
    </row>
    <row r="55" spans="1:2" x14ac:dyDescent="0.2">
      <c r="A55" s="139">
        <f>A53+1</f>
        <v>7</v>
      </c>
      <c r="B55" s="137" t="s">
        <v>182</v>
      </c>
    </row>
    <row r="56" spans="1:2" x14ac:dyDescent="0.2">
      <c r="A56" s="139"/>
    </row>
    <row r="57" spans="1:2" ht="51" x14ac:dyDescent="0.2">
      <c r="A57" s="139">
        <f>A55+1</f>
        <v>8</v>
      </c>
      <c r="B57" s="143" t="s">
        <v>183</v>
      </c>
    </row>
    <row r="58" spans="1:2" x14ac:dyDescent="0.2">
      <c r="A58" s="139"/>
      <c r="B58" s="143"/>
    </row>
    <row r="59" spans="1:2" ht="38.25" x14ac:dyDescent="0.2">
      <c r="A59" s="139">
        <f>A57+1</f>
        <v>9</v>
      </c>
      <c r="B59" s="143" t="s">
        <v>184</v>
      </c>
    </row>
    <row r="60" spans="1:2" x14ac:dyDescent="0.2">
      <c r="A60" s="139"/>
      <c r="B60" s="143"/>
    </row>
    <row r="61" spans="1:2" ht="25.5" x14ac:dyDescent="0.2">
      <c r="A61" s="139">
        <f>A59+1</f>
        <v>10</v>
      </c>
      <c r="B61" s="137" t="s">
        <v>185</v>
      </c>
    </row>
    <row r="62" spans="1:2" x14ac:dyDescent="0.2">
      <c r="A62" s="144"/>
    </row>
    <row r="63" spans="1:2" ht="25.5" x14ac:dyDescent="0.2">
      <c r="A63" s="139">
        <f>A61+1</f>
        <v>11</v>
      </c>
      <c r="B63" s="140" t="s">
        <v>186</v>
      </c>
    </row>
    <row r="64" spans="1:2" x14ac:dyDescent="0.2">
      <c r="A64" s="144"/>
      <c r="B64" s="140"/>
    </row>
    <row r="65" spans="1:2" ht="38.25" x14ac:dyDescent="0.2">
      <c r="A65" s="139">
        <f>A63+1</f>
        <v>12</v>
      </c>
      <c r="B65" s="141" t="s">
        <v>187</v>
      </c>
    </row>
    <row r="67" spans="1:2" ht="15.75" x14ac:dyDescent="0.2">
      <c r="A67" s="646" t="s">
        <v>44</v>
      </c>
      <c r="B67" s="644" t="s">
        <v>301</v>
      </c>
    </row>
    <row r="68" spans="1:2" x14ac:dyDescent="0.2">
      <c r="A68" s="647"/>
      <c r="B68" s="648"/>
    </row>
    <row r="69" spans="1:2" ht="45" x14ac:dyDescent="0.2">
      <c r="A69" s="647"/>
      <c r="B69" s="649" t="s">
        <v>302</v>
      </c>
    </row>
    <row r="70" spans="1:2" x14ac:dyDescent="0.2">
      <c r="A70" s="647"/>
      <c r="B70" s="648"/>
    </row>
    <row r="71" spans="1:2" x14ac:dyDescent="0.2">
      <c r="A71" s="647" t="s">
        <v>303</v>
      </c>
      <c r="B71" s="648" t="s">
        <v>304</v>
      </c>
    </row>
    <row r="72" spans="1:2" x14ac:dyDescent="0.2">
      <c r="A72" s="647"/>
      <c r="B72" s="648"/>
    </row>
    <row r="73" spans="1:2" x14ac:dyDescent="0.2">
      <c r="A73" s="647" t="s">
        <v>305</v>
      </c>
      <c r="B73" s="648" t="s">
        <v>306</v>
      </c>
    </row>
    <row r="74" spans="1:2" x14ac:dyDescent="0.2">
      <c r="A74" s="647"/>
      <c r="B74" s="648"/>
    </row>
    <row r="75" spans="1:2" ht="30" x14ac:dyDescent="0.2">
      <c r="A75" s="647" t="s">
        <v>307</v>
      </c>
      <c r="B75" s="648" t="s">
        <v>308</v>
      </c>
    </row>
    <row r="76" spans="1:2" x14ac:dyDescent="0.2">
      <c r="A76" s="647"/>
      <c r="B76" s="648"/>
    </row>
    <row r="77" spans="1:2" x14ac:dyDescent="0.2">
      <c r="A77" s="647" t="s">
        <v>309</v>
      </c>
      <c r="B77" s="650" t="s">
        <v>310</v>
      </c>
    </row>
    <row r="78" spans="1:2" x14ac:dyDescent="0.2">
      <c r="A78" s="647"/>
      <c r="B78" s="648"/>
    </row>
    <row r="79" spans="1:2" ht="30" x14ac:dyDescent="0.2">
      <c r="A79" s="647" t="s">
        <v>311</v>
      </c>
      <c r="B79" s="648" t="s">
        <v>312</v>
      </c>
    </row>
    <row r="80" spans="1:2" x14ac:dyDescent="0.2">
      <c r="A80" s="647"/>
      <c r="B80" s="648"/>
    </row>
    <row r="81" spans="1:2" ht="30" x14ac:dyDescent="0.2">
      <c r="A81" s="647" t="s">
        <v>313</v>
      </c>
      <c r="B81" s="650" t="s">
        <v>314</v>
      </c>
    </row>
    <row r="82" spans="1:2" x14ac:dyDescent="0.2">
      <c r="A82" s="647"/>
      <c r="B82" s="648"/>
    </row>
    <row r="83" spans="1:2" ht="30" x14ac:dyDescent="0.2">
      <c r="A83" s="647" t="s">
        <v>315</v>
      </c>
      <c r="B83" s="648" t="s">
        <v>316</v>
      </c>
    </row>
    <row r="84" spans="1:2" x14ac:dyDescent="0.2">
      <c r="A84" s="647"/>
      <c r="B84" s="648"/>
    </row>
    <row r="85" spans="1:2" x14ac:dyDescent="0.2">
      <c r="A85" s="647"/>
      <c r="B85" s="648"/>
    </row>
    <row r="86" spans="1:2" x14ac:dyDescent="0.2">
      <c r="A86" s="647">
        <f>A65+1</f>
        <v>13</v>
      </c>
      <c r="B86" s="648" t="s">
        <v>26</v>
      </c>
    </row>
    <row r="87" spans="1:2" ht="25.5" x14ac:dyDescent="0.2">
      <c r="A87" s="647"/>
      <c r="B87" s="651" t="s">
        <v>317</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69" type="noConversion"/>
  <pageMargins left="0.75" right="0.75" top="1" bottom="1" header="0.5" footer="0.5"/>
  <pageSetup paperSize="9" scale="76" orientation="portrait" r:id="rId2"/>
  <headerFooter alignWithMargins="0"/>
  <rowBreaks count="1" manualBreakCount="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H60"/>
  <sheetViews>
    <sheetView tabSelected="1" zoomScaleNormal="100" zoomScaleSheetLayoutView="90" workbookViewId="0">
      <selection activeCell="J11" sqref="J11"/>
    </sheetView>
  </sheetViews>
  <sheetFormatPr defaultRowHeight="15" x14ac:dyDescent="0.2"/>
  <cols>
    <col min="1" max="1" width="12" customWidth="1"/>
    <col min="2" max="2" width="26.21875" customWidth="1"/>
    <col min="3" max="4" width="10.77734375" customWidth="1"/>
    <col min="5" max="5" width="9.33203125" customWidth="1"/>
    <col min="6" max="6" width="11" customWidth="1"/>
    <col min="7" max="7" width="9.44140625" bestFit="1" customWidth="1"/>
    <col min="8" max="8" width="10.88671875" customWidth="1"/>
  </cols>
  <sheetData>
    <row r="1" spans="1:8" ht="18.75" thickTop="1" x14ac:dyDescent="0.2">
      <c r="A1" s="656" t="s">
        <v>78</v>
      </c>
      <c r="B1" s="284"/>
      <c r="C1" s="284"/>
      <c r="D1" s="284"/>
      <c r="E1" s="284"/>
      <c r="F1" s="284"/>
      <c r="G1" s="284"/>
      <c r="H1" s="285"/>
    </row>
    <row r="2" spans="1:8" ht="15.75" x14ac:dyDescent="0.2">
      <c r="A2" s="286" t="s">
        <v>251</v>
      </c>
      <c r="B2" s="147"/>
      <c r="C2" s="147"/>
      <c r="D2" s="147"/>
      <c r="E2" s="410" t="s">
        <v>274</v>
      </c>
      <c r="F2" s="147"/>
      <c r="G2" s="147"/>
      <c r="H2" s="149"/>
    </row>
    <row r="3" spans="1:8" ht="16.5" thickBot="1" x14ac:dyDescent="0.25">
      <c r="A3" s="1212" t="s">
        <v>36</v>
      </c>
      <c r="B3" s="1213"/>
      <c r="C3" s="655">
        <f>'Input Data'!$D$19</f>
        <v>0</v>
      </c>
      <c r="D3" s="323" t="s">
        <v>206</v>
      </c>
      <c r="E3" s="654">
        <f>'Input Data'!$D$5</f>
        <v>0</v>
      </c>
      <c r="F3" s="161"/>
      <c r="G3" s="161"/>
      <c r="H3" s="276"/>
    </row>
    <row r="4" spans="1:8" ht="15.75" thickTop="1" x14ac:dyDescent="0.2">
      <c r="A4" s="311"/>
      <c r="B4" s="312"/>
      <c r="C4" s="324"/>
      <c r="D4" s="324"/>
      <c r="E4" s="324"/>
      <c r="F4" s="147"/>
      <c r="G4" s="147"/>
      <c r="H4" s="149"/>
    </row>
    <row r="5" spans="1:8" x14ac:dyDescent="0.2">
      <c r="A5" s="325" t="s">
        <v>79</v>
      </c>
      <c r="B5" s="289"/>
      <c r="C5" s="289"/>
      <c r="D5" s="289"/>
      <c r="E5" s="289"/>
      <c r="F5" s="289"/>
      <c r="G5" s="289"/>
      <c r="H5" s="290"/>
    </row>
    <row r="6" spans="1:8" ht="30" x14ac:dyDescent="0.2">
      <c r="A6" s="291" t="s">
        <v>80</v>
      </c>
      <c r="B6" s="295" t="s">
        <v>46</v>
      </c>
      <c r="C6" s="292" t="s">
        <v>29</v>
      </c>
      <c r="D6" s="294"/>
      <c r="E6" s="295" t="s">
        <v>139</v>
      </c>
      <c r="F6" s="295" t="s">
        <v>81</v>
      </c>
      <c r="G6" s="295" t="s">
        <v>5</v>
      </c>
      <c r="H6" s="326" t="s">
        <v>8</v>
      </c>
    </row>
    <row r="7" spans="1:8" x14ac:dyDescent="0.2">
      <c r="A7" s="327"/>
      <c r="B7" s="328"/>
      <c r="C7" s="329"/>
      <c r="D7" s="330"/>
      <c r="E7" s="328"/>
      <c r="F7" s="671"/>
      <c r="G7" s="343"/>
      <c r="H7" s="665">
        <f t="shared" ref="H7:H16" si="0">F7*G7</f>
        <v>0</v>
      </c>
    </row>
    <row r="8" spans="1:8" x14ac:dyDescent="0.2">
      <c r="A8" s="300"/>
      <c r="B8" s="304"/>
      <c r="C8" s="301"/>
      <c r="D8" s="303"/>
      <c r="E8" s="304"/>
      <c r="F8" s="672"/>
      <c r="G8" s="354"/>
      <c r="H8" s="666">
        <f t="shared" si="0"/>
        <v>0</v>
      </c>
    </row>
    <row r="9" spans="1:8" x14ac:dyDescent="0.2">
      <c r="A9" s="300"/>
      <c r="B9" s="304"/>
      <c r="C9" s="301"/>
      <c r="D9" s="303"/>
      <c r="E9" s="304"/>
      <c r="F9" s="672"/>
      <c r="G9" s="354"/>
      <c r="H9" s="666">
        <f t="shared" si="0"/>
        <v>0</v>
      </c>
    </row>
    <row r="10" spans="1:8" x14ac:dyDescent="0.2">
      <c r="A10" s="300"/>
      <c r="B10" s="304"/>
      <c r="C10" s="301"/>
      <c r="D10" s="303"/>
      <c r="E10" s="304"/>
      <c r="F10" s="672"/>
      <c r="G10" s="354"/>
      <c r="H10" s="666">
        <f t="shared" si="0"/>
        <v>0</v>
      </c>
    </row>
    <row r="11" spans="1:8" x14ac:dyDescent="0.2">
      <c r="A11" s="300"/>
      <c r="B11" s="304"/>
      <c r="C11" s="301"/>
      <c r="D11" s="303"/>
      <c r="E11" s="304"/>
      <c r="F11" s="672"/>
      <c r="G11" s="354"/>
      <c r="H11" s="666">
        <f t="shared" si="0"/>
        <v>0</v>
      </c>
    </row>
    <row r="12" spans="1:8" x14ac:dyDescent="0.2">
      <c r="A12" s="300"/>
      <c r="B12" s="304"/>
      <c r="C12" s="301"/>
      <c r="D12" s="303"/>
      <c r="E12" s="304"/>
      <c r="F12" s="672"/>
      <c r="G12" s="354"/>
      <c r="H12" s="666">
        <f t="shared" si="0"/>
        <v>0</v>
      </c>
    </row>
    <row r="13" spans="1:8" x14ac:dyDescent="0.2">
      <c r="A13" s="300"/>
      <c r="B13" s="304"/>
      <c r="C13" s="301"/>
      <c r="D13" s="303"/>
      <c r="E13" s="304"/>
      <c r="F13" s="672"/>
      <c r="G13" s="354"/>
      <c r="H13" s="666">
        <f t="shared" si="0"/>
        <v>0</v>
      </c>
    </row>
    <row r="14" spans="1:8" x14ac:dyDescent="0.2">
      <c r="A14" s="300"/>
      <c r="B14" s="304"/>
      <c r="C14" s="301"/>
      <c r="D14" s="303"/>
      <c r="E14" s="304"/>
      <c r="F14" s="672"/>
      <c r="G14" s="354"/>
      <c r="H14" s="666">
        <f t="shared" si="0"/>
        <v>0</v>
      </c>
    </row>
    <row r="15" spans="1:8" x14ac:dyDescent="0.2">
      <c r="A15" s="300"/>
      <c r="B15" s="304"/>
      <c r="C15" s="301"/>
      <c r="D15" s="303"/>
      <c r="E15" s="304"/>
      <c r="F15" s="672"/>
      <c r="G15" s="354"/>
      <c r="H15" s="666">
        <f t="shared" si="0"/>
        <v>0</v>
      </c>
    </row>
    <row r="16" spans="1:8" ht="15.75" thickBot="1" x14ac:dyDescent="0.25">
      <c r="A16" s="335"/>
      <c r="B16" s="336"/>
      <c r="C16" s="337"/>
      <c r="D16" s="338"/>
      <c r="E16" s="336"/>
      <c r="F16" s="673"/>
      <c r="G16" s="660"/>
      <c r="H16" s="669">
        <f t="shared" si="0"/>
        <v>0</v>
      </c>
    </row>
    <row r="17" spans="1:8" x14ac:dyDescent="0.2">
      <c r="A17" s="443"/>
      <c r="B17" s="444"/>
      <c r="C17" s="444"/>
      <c r="D17" s="444"/>
      <c r="E17" s="444"/>
      <c r="F17" s="444"/>
      <c r="G17" s="445" t="s">
        <v>82</v>
      </c>
      <c r="H17" s="664">
        <f>SUM(H7:H16)</f>
        <v>0</v>
      </c>
    </row>
    <row r="18" spans="1:8" x14ac:dyDescent="0.2">
      <c r="A18" s="146"/>
      <c r="B18" s="147"/>
      <c r="C18" s="147"/>
      <c r="D18" s="147"/>
      <c r="E18" s="147"/>
      <c r="F18" s="147"/>
      <c r="G18" s="147"/>
      <c r="H18" s="309"/>
    </row>
    <row r="19" spans="1:8" x14ac:dyDescent="0.2">
      <c r="A19" s="325" t="s">
        <v>83</v>
      </c>
      <c r="B19" s="223"/>
      <c r="C19" s="223"/>
      <c r="D19" s="223"/>
      <c r="E19" s="223"/>
      <c r="F19" s="223"/>
      <c r="G19" s="223"/>
      <c r="H19" s="341"/>
    </row>
    <row r="20" spans="1:8" ht="45" x14ac:dyDescent="0.2">
      <c r="A20" s="291" t="s">
        <v>4</v>
      </c>
      <c r="B20" s="292" t="s">
        <v>46</v>
      </c>
      <c r="C20" s="293"/>
      <c r="D20" s="1214" t="s">
        <v>29</v>
      </c>
      <c r="E20" s="1215"/>
      <c r="F20" s="295" t="s">
        <v>84</v>
      </c>
      <c r="G20" s="295" t="s">
        <v>85</v>
      </c>
      <c r="H20" s="296" t="s">
        <v>8</v>
      </c>
    </row>
    <row r="21" spans="1:8" x14ac:dyDescent="0.2">
      <c r="A21" s="327"/>
      <c r="B21" s="329"/>
      <c r="C21" s="342"/>
      <c r="D21" s="329"/>
      <c r="E21" s="330"/>
      <c r="F21" s="343"/>
      <c r="G21" s="344"/>
      <c r="H21" s="665">
        <f t="shared" ref="H21:H30" si="1">F21*G21</f>
        <v>0</v>
      </c>
    </row>
    <row r="22" spans="1:8" x14ac:dyDescent="0.2">
      <c r="A22" s="300"/>
      <c r="B22" s="301"/>
      <c r="C22" s="302"/>
      <c r="D22" s="301"/>
      <c r="E22" s="303"/>
      <c r="F22" s="354"/>
      <c r="G22" s="674"/>
      <c r="H22" s="666">
        <f t="shared" si="1"/>
        <v>0</v>
      </c>
    </row>
    <row r="23" spans="1:8" x14ac:dyDescent="0.2">
      <c r="A23" s="300"/>
      <c r="B23" s="301"/>
      <c r="C23" s="302"/>
      <c r="D23" s="301"/>
      <c r="E23" s="303"/>
      <c r="F23" s="354"/>
      <c r="G23" s="674"/>
      <c r="H23" s="666">
        <f t="shared" si="1"/>
        <v>0</v>
      </c>
    </row>
    <row r="24" spans="1:8" x14ac:dyDescent="0.2">
      <c r="A24" s="300"/>
      <c r="B24" s="301"/>
      <c r="C24" s="302"/>
      <c r="D24" s="301"/>
      <c r="E24" s="303"/>
      <c r="F24" s="354"/>
      <c r="G24" s="674"/>
      <c r="H24" s="666">
        <f t="shared" si="1"/>
        <v>0</v>
      </c>
    </row>
    <row r="25" spans="1:8" x14ac:dyDescent="0.2">
      <c r="A25" s="300"/>
      <c r="B25" s="301"/>
      <c r="C25" s="302"/>
      <c r="D25" s="301"/>
      <c r="E25" s="303"/>
      <c r="F25" s="354"/>
      <c r="G25" s="674"/>
      <c r="H25" s="666">
        <f t="shared" si="1"/>
        <v>0</v>
      </c>
    </row>
    <row r="26" spans="1:8" x14ac:dyDescent="0.2">
      <c r="A26" s="300"/>
      <c r="B26" s="301"/>
      <c r="C26" s="302"/>
      <c r="D26" s="301"/>
      <c r="E26" s="303"/>
      <c r="F26" s="354"/>
      <c r="G26" s="674"/>
      <c r="H26" s="666">
        <f t="shared" si="1"/>
        <v>0</v>
      </c>
    </row>
    <row r="27" spans="1:8" x14ac:dyDescent="0.2">
      <c r="A27" s="300"/>
      <c r="B27" s="301"/>
      <c r="C27" s="302"/>
      <c r="D27" s="301"/>
      <c r="E27" s="303"/>
      <c r="F27" s="354"/>
      <c r="G27" s="674"/>
      <c r="H27" s="666">
        <f t="shared" si="1"/>
        <v>0</v>
      </c>
    </row>
    <row r="28" spans="1:8" x14ac:dyDescent="0.2">
      <c r="A28" s="300"/>
      <c r="B28" s="301"/>
      <c r="C28" s="302"/>
      <c r="D28" s="301"/>
      <c r="E28" s="303"/>
      <c r="F28" s="354"/>
      <c r="G28" s="674"/>
      <c r="H28" s="666">
        <f t="shared" si="1"/>
        <v>0</v>
      </c>
    </row>
    <row r="29" spans="1:8" x14ac:dyDescent="0.2">
      <c r="A29" s="300"/>
      <c r="B29" s="301"/>
      <c r="C29" s="302"/>
      <c r="D29" s="301"/>
      <c r="E29" s="303"/>
      <c r="F29" s="354"/>
      <c r="G29" s="674"/>
      <c r="H29" s="666">
        <f t="shared" si="1"/>
        <v>0</v>
      </c>
    </row>
    <row r="30" spans="1:8" ht="15.75" thickBot="1" x14ac:dyDescent="0.25">
      <c r="A30" s="335"/>
      <c r="B30" s="337"/>
      <c r="C30" s="345"/>
      <c r="D30" s="337"/>
      <c r="E30" s="338"/>
      <c r="F30" s="660"/>
      <c r="G30" s="675"/>
      <c r="H30" s="669">
        <f t="shared" si="1"/>
        <v>0</v>
      </c>
    </row>
    <row r="31" spans="1:8" x14ac:dyDescent="0.2">
      <c r="A31" s="443"/>
      <c r="B31" s="444"/>
      <c r="C31" s="444"/>
      <c r="D31" s="444"/>
      <c r="E31" s="444"/>
      <c r="F31" s="444"/>
      <c r="G31" s="445" t="s">
        <v>86</v>
      </c>
      <c r="H31" s="664">
        <f>SUM(H21:H30)</f>
        <v>0</v>
      </c>
    </row>
    <row r="32" spans="1:8" x14ac:dyDescent="0.2">
      <c r="A32" s="318"/>
      <c r="B32" s="234"/>
      <c r="C32" s="234"/>
      <c r="D32" s="234"/>
      <c r="E32" s="234"/>
      <c r="F32" s="234"/>
      <c r="G32" s="234"/>
      <c r="H32" s="346"/>
    </row>
    <row r="33" spans="1:8" x14ac:dyDescent="0.2">
      <c r="A33" s="325" t="s">
        <v>87</v>
      </c>
      <c r="B33" s="289"/>
      <c r="C33" s="289"/>
      <c r="D33" s="289"/>
      <c r="E33" s="289"/>
      <c r="F33" s="289"/>
      <c r="G33" s="289"/>
      <c r="H33" s="310"/>
    </row>
    <row r="34" spans="1:8" ht="45" x14ac:dyDescent="0.2">
      <c r="A34" s="291" t="s">
        <v>4</v>
      </c>
      <c r="B34" s="347" t="s">
        <v>46</v>
      </c>
      <c r="C34" s="294"/>
      <c r="D34" s="295" t="s">
        <v>88</v>
      </c>
      <c r="E34" s="295" t="s">
        <v>89</v>
      </c>
      <c r="F34" s="295" t="s">
        <v>90</v>
      </c>
      <c r="G34" s="295" t="s">
        <v>91</v>
      </c>
      <c r="H34" s="296" t="s">
        <v>8</v>
      </c>
    </row>
    <row r="35" spans="1:8" x14ac:dyDescent="0.2">
      <c r="A35" s="348"/>
      <c r="B35" s="349"/>
      <c r="C35" s="350"/>
      <c r="D35" s="498"/>
      <c r="E35" s="498"/>
      <c r="F35" s="351"/>
      <c r="G35" s="352"/>
      <c r="H35" s="353">
        <f>G35*E35</f>
        <v>0</v>
      </c>
    </row>
    <row r="36" spans="1:8" x14ac:dyDescent="0.2">
      <c r="A36" s="300"/>
      <c r="B36" s="301"/>
      <c r="C36" s="303"/>
      <c r="D36" s="496"/>
      <c r="E36" s="496"/>
      <c r="F36" s="304"/>
      <c r="G36" s="354"/>
      <c r="H36" s="355">
        <f t="shared" ref="H36:H41" si="2">G36*E36</f>
        <v>0</v>
      </c>
    </row>
    <row r="37" spans="1:8" x14ac:dyDescent="0.2">
      <c r="A37" s="300"/>
      <c r="B37" s="301"/>
      <c r="C37" s="303"/>
      <c r="D37" s="496"/>
      <c r="E37" s="496"/>
      <c r="F37" s="304"/>
      <c r="G37" s="354"/>
      <c r="H37" s="355">
        <f t="shared" si="2"/>
        <v>0</v>
      </c>
    </row>
    <row r="38" spans="1:8" x14ac:dyDescent="0.2">
      <c r="A38" s="300"/>
      <c r="B38" s="301"/>
      <c r="C38" s="303"/>
      <c r="D38" s="496"/>
      <c r="E38" s="496"/>
      <c r="F38" s="304"/>
      <c r="G38" s="354"/>
      <c r="H38" s="355">
        <f t="shared" si="2"/>
        <v>0</v>
      </c>
    </row>
    <row r="39" spans="1:8" x14ac:dyDescent="0.2">
      <c r="A39" s="300"/>
      <c r="B39" s="301"/>
      <c r="C39" s="303"/>
      <c r="D39" s="496"/>
      <c r="E39" s="496"/>
      <c r="F39" s="304"/>
      <c r="G39" s="354"/>
      <c r="H39" s="355">
        <f t="shared" si="2"/>
        <v>0</v>
      </c>
    </row>
    <row r="40" spans="1:8" x14ac:dyDescent="0.2">
      <c r="A40" s="300"/>
      <c r="B40" s="301"/>
      <c r="C40" s="303"/>
      <c r="D40" s="496"/>
      <c r="E40" s="496"/>
      <c r="F40" s="304"/>
      <c r="G40" s="354"/>
      <c r="H40" s="355">
        <f t="shared" si="2"/>
        <v>0</v>
      </c>
    </row>
    <row r="41" spans="1:8" x14ac:dyDescent="0.2">
      <c r="A41" s="300"/>
      <c r="B41" s="301"/>
      <c r="C41" s="303"/>
      <c r="D41" s="496"/>
      <c r="E41" s="496"/>
      <c r="F41" s="304"/>
      <c r="G41" s="354"/>
      <c r="H41" s="355">
        <f t="shared" si="2"/>
        <v>0</v>
      </c>
    </row>
    <row r="42" spans="1:8" x14ac:dyDescent="0.2">
      <c r="A42" s="300"/>
      <c r="B42" s="301"/>
      <c r="C42" s="303"/>
      <c r="D42" s="496"/>
      <c r="E42" s="496"/>
      <c r="F42" s="304"/>
      <c r="G42" s="354"/>
      <c r="H42" s="355">
        <f>G42*E42</f>
        <v>0</v>
      </c>
    </row>
    <row r="43" spans="1:8" x14ac:dyDescent="0.2">
      <c r="A43" s="300"/>
      <c r="B43" s="301"/>
      <c r="C43" s="303"/>
      <c r="D43" s="496"/>
      <c r="E43" s="496"/>
      <c r="F43" s="304"/>
      <c r="G43" s="354"/>
      <c r="H43" s="355">
        <f>G43*E43</f>
        <v>0</v>
      </c>
    </row>
    <row r="44" spans="1:8" ht="15.75" thickBot="1" x14ac:dyDescent="0.25">
      <c r="A44" s="470"/>
      <c r="B44" s="471"/>
      <c r="C44" s="472"/>
      <c r="D44" s="499"/>
      <c r="E44" s="499"/>
      <c r="F44" s="473"/>
      <c r="G44" s="474"/>
      <c r="H44" s="356">
        <f>G44*E44</f>
        <v>0</v>
      </c>
    </row>
    <row r="45" spans="1:8" x14ac:dyDescent="0.2">
      <c r="A45" s="443"/>
      <c r="B45" s="444"/>
      <c r="C45" s="444"/>
      <c r="D45" s="444"/>
      <c r="E45" s="444"/>
      <c r="F45" s="444"/>
      <c r="G45" s="445" t="s">
        <v>262</v>
      </c>
      <c r="H45" s="469">
        <f>SUM(H35:H44)</f>
        <v>0</v>
      </c>
    </row>
    <row r="46" spans="1:8" x14ac:dyDescent="0.2">
      <c r="A46" s="146"/>
      <c r="B46" s="147"/>
      <c r="C46" s="147"/>
      <c r="D46" s="147"/>
      <c r="E46" s="147"/>
      <c r="F46" s="147"/>
      <c r="G46" s="147"/>
      <c r="H46" s="309"/>
    </row>
    <row r="47" spans="1:8" x14ac:dyDescent="0.2">
      <c r="A47" s="325" t="s">
        <v>92</v>
      </c>
      <c r="B47" s="289"/>
      <c r="C47" s="289"/>
      <c r="D47" s="289"/>
      <c r="E47" s="289"/>
      <c r="F47" s="289"/>
      <c r="G47" s="289"/>
      <c r="H47" s="310"/>
    </row>
    <row r="48" spans="1:8" ht="45" x14ac:dyDescent="0.2">
      <c r="A48" s="357" t="s">
        <v>4</v>
      </c>
      <c r="B48" s="347" t="s">
        <v>39</v>
      </c>
      <c r="C48" s="358"/>
      <c r="D48" s="295" t="s">
        <v>93</v>
      </c>
      <c r="E48" s="295" t="s">
        <v>94</v>
      </c>
      <c r="F48" s="295" t="s">
        <v>95</v>
      </c>
      <c r="G48" s="295" t="s">
        <v>96</v>
      </c>
      <c r="H48" s="296" t="s">
        <v>49</v>
      </c>
    </row>
    <row r="49" spans="1:8" x14ac:dyDescent="0.2">
      <c r="A49" s="327"/>
      <c r="B49" s="329"/>
      <c r="C49" s="359"/>
      <c r="D49" s="328"/>
      <c r="E49" s="328"/>
      <c r="F49" s="328"/>
      <c r="G49" s="343"/>
      <c r="H49" s="360">
        <f>G49*F49</f>
        <v>0</v>
      </c>
    </row>
    <row r="50" spans="1:8" x14ac:dyDescent="0.2">
      <c r="A50" s="300"/>
      <c r="B50" s="301"/>
      <c r="C50" s="361"/>
      <c r="D50" s="301"/>
      <c r="E50" s="304"/>
      <c r="F50" s="304"/>
      <c r="G50" s="354"/>
      <c r="H50" s="355"/>
    </row>
    <row r="51" spans="1:8" x14ac:dyDescent="0.2">
      <c r="A51" s="300"/>
      <c r="B51" s="301"/>
      <c r="C51" s="361"/>
      <c r="D51" s="301"/>
      <c r="E51" s="304"/>
      <c r="F51" s="304"/>
      <c r="G51" s="354"/>
      <c r="H51" s="355"/>
    </row>
    <row r="52" spans="1:8" x14ac:dyDescent="0.2">
      <c r="A52" s="300"/>
      <c r="B52" s="301"/>
      <c r="C52" s="361"/>
      <c r="D52" s="301"/>
      <c r="E52" s="304"/>
      <c r="F52" s="304"/>
      <c r="G52" s="354"/>
      <c r="H52" s="355"/>
    </row>
    <row r="53" spans="1:8" x14ac:dyDescent="0.2">
      <c r="A53" s="300"/>
      <c r="B53" s="301"/>
      <c r="C53" s="361"/>
      <c r="D53" s="301"/>
      <c r="E53" s="304"/>
      <c r="F53" s="304"/>
      <c r="G53" s="354"/>
      <c r="H53" s="355"/>
    </row>
    <row r="54" spans="1:8" x14ac:dyDescent="0.2">
      <c r="A54" s="300"/>
      <c r="B54" s="301"/>
      <c r="C54" s="361"/>
      <c r="D54" s="301"/>
      <c r="E54" s="304"/>
      <c r="F54" s="304"/>
      <c r="G54" s="354"/>
      <c r="H54" s="355"/>
    </row>
    <row r="55" spans="1:8" ht="15.75" thickBot="1" x14ac:dyDescent="0.25">
      <c r="A55" s="475"/>
      <c r="B55" s="349"/>
      <c r="C55" s="476"/>
      <c r="D55" s="349"/>
      <c r="E55" s="473"/>
      <c r="F55" s="351"/>
      <c r="G55" s="352"/>
      <c r="H55" s="319"/>
    </row>
    <row r="56" spans="1:8" x14ac:dyDescent="0.2">
      <c r="A56" s="443"/>
      <c r="B56" s="444"/>
      <c r="C56" s="444"/>
      <c r="D56" s="444"/>
      <c r="E56" s="477"/>
      <c r="F56" s="444"/>
      <c r="G56" s="445" t="s">
        <v>97</v>
      </c>
      <c r="H56" s="442">
        <f>SUM(H49:H55)</f>
        <v>0</v>
      </c>
    </row>
    <row r="57" spans="1:8" ht="15.75" thickBot="1" x14ac:dyDescent="0.25">
      <c r="A57" s="318"/>
      <c r="B57" s="234"/>
      <c r="C57" s="234"/>
      <c r="D57" s="234"/>
      <c r="E57" s="408"/>
      <c r="F57" s="234"/>
      <c r="G57" s="234"/>
      <c r="H57" s="372"/>
    </row>
    <row r="58" spans="1:8" ht="15.75" thickBot="1" x14ac:dyDescent="0.25">
      <c r="A58" s="478"/>
      <c r="B58" s="479"/>
      <c r="C58" s="479"/>
      <c r="D58" s="479"/>
      <c r="E58" s="479"/>
      <c r="F58" s="479"/>
      <c r="G58" s="480" t="s">
        <v>275</v>
      </c>
      <c r="H58" s="468">
        <f>(H17+IF(AND(H31&gt;0,H17&gt;0),0,H31)+H45+H56)*1.14</f>
        <v>0</v>
      </c>
    </row>
    <row r="59" spans="1:8" ht="16.5" thickTop="1" thickBot="1" x14ac:dyDescent="0.25">
      <c r="A59" s="362" t="str">
        <f>IF(AND(H31&gt;0,H17&gt;0),"You cannot claim for both Part Time and Full Time supervision","")</f>
        <v/>
      </c>
      <c r="B59" s="363"/>
      <c r="C59" s="363"/>
      <c r="D59" s="363"/>
      <c r="E59" s="363"/>
      <c r="F59" s="363"/>
      <c r="G59" s="409" t="s">
        <v>256</v>
      </c>
      <c r="H59" s="481">
        <f>H58/1.14</f>
        <v>0</v>
      </c>
    </row>
    <row r="60" spans="1:8"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D20:E20"/>
  </mergeCells>
  <phoneticPr fontId="69" type="noConversion"/>
  <printOptions horizontalCentered="1"/>
  <pageMargins left="0.74803149606299213" right="0.74803149606299213" top="0.78740157480314965" bottom="0.78740157480314965" header="0.51181102362204722" footer="0.51181102362204722"/>
  <pageSetup paperSize="9" scale="72" orientation="portrait"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30"/>
  <sheetViews>
    <sheetView zoomScaleNormal="75" zoomScaleSheetLayoutView="90" workbookViewId="0">
      <selection activeCell="C3" sqref="C3"/>
    </sheetView>
  </sheetViews>
  <sheetFormatPr defaultRowHeight="15" x14ac:dyDescent="0.2"/>
  <cols>
    <col min="1" max="1" width="12.33203125" customWidth="1"/>
    <col min="4" max="4" width="12" customWidth="1"/>
    <col min="5" max="5" width="17.77734375" customWidth="1"/>
    <col min="8" max="8" width="9.109375" customWidth="1"/>
    <col min="9" max="9" width="12.88671875" customWidth="1"/>
  </cols>
  <sheetData>
    <row r="1" spans="1:9" ht="18.75" thickTop="1" x14ac:dyDescent="0.2">
      <c r="A1" s="656" t="s">
        <v>100</v>
      </c>
      <c r="B1" s="284"/>
      <c r="C1" s="284"/>
      <c r="D1" s="284"/>
      <c r="E1" s="284"/>
      <c r="F1" s="284"/>
      <c r="G1" s="284"/>
      <c r="H1" s="284"/>
      <c r="I1" s="285"/>
    </row>
    <row r="2" spans="1:9" ht="15.75" x14ac:dyDescent="0.2">
      <c r="A2" s="286" t="s">
        <v>251</v>
      </c>
      <c r="B2" s="147"/>
      <c r="C2" s="147"/>
      <c r="D2" s="147"/>
      <c r="E2" s="147"/>
      <c r="F2" s="147"/>
      <c r="G2" s="147"/>
      <c r="H2" s="147"/>
      <c r="I2" s="149"/>
    </row>
    <row r="3" spans="1:9" ht="15.75" x14ac:dyDescent="0.2">
      <c r="A3" s="1216" t="s">
        <v>36</v>
      </c>
      <c r="B3" s="1217"/>
      <c r="C3" s="655">
        <f>'Input Data'!$D$19</f>
        <v>0</v>
      </c>
      <c r="D3" s="225" t="s">
        <v>206</v>
      </c>
      <c r="E3" s="654">
        <f>'Input Data'!$D$5</f>
        <v>0</v>
      </c>
      <c r="F3" s="147"/>
      <c r="G3" s="147"/>
      <c r="H3" s="147"/>
      <c r="I3" s="149"/>
    </row>
    <row r="4" spans="1:9" ht="15.75" thickBot="1" x14ac:dyDescent="0.25">
      <c r="A4" s="275"/>
      <c r="B4" s="161"/>
      <c r="C4" s="161"/>
      <c r="D4" s="161"/>
      <c r="E4" s="161"/>
      <c r="F4" s="161"/>
      <c r="G4" s="161"/>
      <c r="H4" s="161"/>
      <c r="I4" s="276"/>
    </row>
    <row r="5" spans="1:9" ht="15.75" thickTop="1" x14ac:dyDescent="0.2">
      <c r="A5" s="146"/>
      <c r="B5" s="147"/>
      <c r="C5" s="147"/>
      <c r="D5" s="147"/>
      <c r="E5" s="147"/>
      <c r="F5" s="147"/>
      <c r="G5" s="147"/>
      <c r="H5" s="147"/>
      <c r="I5" s="149"/>
    </row>
    <row r="6" spans="1:9" x14ac:dyDescent="0.2">
      <c r="A6" s="288" t="s">
        <v>101</v>
      </c>
      <c r="B6" s="289"/>
      <c r="C6" s="289"/>
      <c r="D6" s="289"/>
      <c r="E6" s="289"/>
      <c r="F6" s="289"/>
      <c r="G6" s="289"/>
      <c r="H6" s="289"/>
      <c r="I6" s="290"/>
    </row>
    <row r="7" spans="1:9" ht="30" x14ac:dyDescent="0.2">
      <c r="A7" s="291" t="s">
        <v>4</v>
      </c>
      <c r="B7" s="1218" t="s">
        <v>102</v>
      </c>
      <c r="C7" s="1219"/>
      <c r="D7" s="1220"/>
      <c r="E7" s="295" t="s">
        <v>103</v>
      </c>
      <c r="F7" s="1218" t="s">
        <v>39</v>
      </c>
      <c r="G7" s="1219"/>
      <c r="H7" s="1220"/>
      <c r="I7" s="296" t="s">
        <v>49</v>
      </c>
    </row>
    <row r="8" spans="1:9" x14ac:dyDescent="0.2">
      <c r="A8" s="297"/>
      <c r="B8" s="1197"/>
      <c r="C8" s="1207"/>
      <c r="D8" s="1198"/>
      <c r="E8" s="298"/>
      <c r="F8" s="1197"/>
      <c r="G8" s="1207"/>
      <c r="H8" s="1198"/>
      <c r="I8" s="299"/>
    </row>
    <row r="9" spans="1:9" x14ac:dyDescent="0.2">
      <c r="A9" s="300"/>
      <c r="B9" s="1184"/>
      <c r="C9" s="1200"/>
      <c r="D9" s="1185"/>
      <c r="E9" s="304"/>
      <c r="F9" s="1184"/>
      <c r="G9" s="1200"/>
      <c r="H9" s="1185"/>
      <c r="I9" s="305"/>
    </row>
    <row r="10" spans="1:9" x14ac:dyDescent="0.2">
      <c r="A10" s="300"/>
      <c r="B10" s="1184"/>
      <c r="C10" s="1200"/>
      <c r="D10" s="1185"/>
      <c r="E10" s="304"/>
      <c r="F10" s="1184"/>
      <c r="G10" s="1200"/>
      <c r="H10" s="1185"/>
      <c r="I10" s="305"/>
    </row>
    <row r="11" spans="1:9" x14ac:dyDescent="0.2">
      <c r="A11" s="300"/>
      <c r="B11" s="1184"/>
      <c r="C11" s="1200"/>
      <c r="D11" s="1185"/>
      <c r="E11" s="304"/>
      <c r="F11" s="1184"/>
      <c r="G11" s="1200"/>
      <c r="H11" s="1185"/>
      <c r="I11" s="305"/>
    </row>
    <row r="12" spans="1:9" x14ac:dyDescent="0.2">
      <c r="A12" s="300"/>
      <c r="B12" s="1184"/>
      <c r="C12" s="1200"/>
      <c r="D12" s="1185"/>
      <c r="E12" s="304"/>
      <c r="F12" s="1184"/>
      <c r="G12" s="1200"/>
      <c r="H12" s="1185"/>
      <c r="I12" s="305"/>
    </row>
    <row r="13" spans="1:9" x14ac:dyDescent="0.2">
      <c r="A13" s="300"/>
      <c r="B13" s="1184"/>
      <c r="C13" s="1200"/>
      <c r="D13" s="1185"/>
      <c r="E13" s="304"/>
      <c r="F13" s="1184"/>
      <c r="G13" s="1200"/>
      <c r="H13" s="1185"/>
      <c r="I13" s="305"/>
    </row>
    <row r="14" spans="1:9" x14ac:dyDescent="0.2">
      <c r="A14" s="300"/>
      <c r="B14" s="1184"/>
      <c r="C14" s="1200"/>
      <c r="D14" s="1185"/>
      <c r="E14" s="304"/>
      <c r="F14" s="1184"/>
      <c r="G14" s="1200"/>
      <c r="H14" s="1185"/>
      <c r="I14" s="305"/>
    </row>
    <row r="15" spans="1:9" x14ac:dyDescent="0.2">
      <c r="A15" s="300"/>
      <c r="B15" s="1184"/>
      <c r="C15" s="1200"/>
      <c r="D15" s="1185"/>
      <c r="E15" s="304"/>
      <c r="F15" s="1184"/>
      <c r="G15" s="1200"/>
      <c r="H15" s="1185"/>
      <c r="I15" s="305"/>
    </row>
    <row r="16" spans="1:9" x14ac:dyDescent="0.2">
      <c r="A16" s="300"/>
      <c r="B16" s="1184"/>
      <c r="C16" s="1200"/>
      <c r="D16" s="1185"/>
      <c r="E16" s="304"/>
      <c r="F16" s="1184"/>
      <c r="G16" s="1200"/>
      <c r="H16" s="1185"/>
      <c r="I16" s="305"/>
    </row>
    <row r="17" spans="1:9" ht="15.75" thickBot="1" x14ac:dyDescent="0.25">
      <c r="A17" s="306"/>
      <c r="B17" s="1192"/>
      <c r="C17" s="1202"/>
      <c r="D17" s="1193"/>
      <c r="E17" s="307"/>
      <c r="F17" s="1192"/>
      <c r="G17" s="1202"/>
      <c r="H17" s="1193"/>
      <c r="I17" s="308"/>
    </row>
    <row r="18" spans="1:9" x14ac:dyDescent="0.2">
      <c r="A18" s="443"/>
      <c r="B18" s="444"/>
      <c r="C18" s="444"/>
      <c r="D18" s="444"/>
      <c r="E18" s="444"/>
      <c r="F18" s="444"/>
      <c r="G18" s="444"/>
      <c r="H18" s="522" t="s">
        <v>106</v>
      </c>
      <c r="I18" s="523">
        <f>SUM(I8:I17)</f>
        <v>0</v>
      </c>
    </row>
    <row r="19" spans="1:9" ht="15.75" thickBot="1" x14ac:dyDescent="0.25">
      <c r="A19" s="318"/>
      <c r="B19" s="234"/>
      <c r="C19" s="234"/>
      <c r="D19" s="234"/>
      <c r="E19" s="234"/>
      <c r="F19" s="234"/>
      <c r="G19" s="234"/>
      <c r="H19" s="524" t="s">
        <v>282</v>
      </c>
      <c r="I19" s="525">
        <v>0</v>
      </c>
    </row>
    <row r="20" spans="1:9" ht="16.5" thickTop="1" thickBot="1" x14ac:dyDescent="0.25">
      <c r="A20" s="483"/>
      <c r="B20" s="484"/>
      <c r="C20" s="484"/>
      <c r="D20" s="484"/>
      <c r="E20" s="484"/>
      <c r="F20" s="484"/>
      <c r="G20" s="484"/>
      <c r="H20" s="527" t="s">
        <v>283</v>
      </c>
      <c r="I20" s="526">
        <f>I18-I19</f>
        <v>0</v>
      </c>
    </row>
    <row r="21" spans="1:9" x14ac:dyDescent="0.2">
      <c r="A21" s="482" t="s">
        <v>107</v>
      </c>
      <c r="B21" s="147"/>
      <c r="C21" s="147"/>
      <c r="D21" s="147"/>
      <c r="E21" s="147"/>
      <c r="F21" s="147"/>
      <c r="G21" s="147"/>
      <c r="H21" s="147"/>
      <c r="I21" s="309"/>
    </row>
    <row r="22" spans="1:9" x14ac:dyDescent="0.2">
      <c r="A22" s="311" t="s">
        <v>108</v>
      </c>
      <c r="B22" s="147" t="s">
        <v>104</v>
      </c>
      <c r="C22" s="147"/>
      <c r="D22" s="312" t="s">
        <v>109</v>
      </c>
      <c r="E22" s="147" t="s">
        <v>105</v>
      </c>
      <c r="F22" s="312"/>
      <c r="G22" s="313" t="s">
        <v>110</v>
      </c>
      <c r="H22" s="147"/>
      <c r="I22" s="309"/>
    </row>
    <row r="23" spans="1:9" x14ac:dyDescent="0.2">
      <c r="A23" s="311" t="s">
        <v>111</v>
      </c>
      <c r="B23" s="147" t="s">
        <v>112</v>
      </c>
      <c r="C23" s="147"/>
      <c r="D23" s="312" t="s">
        <v>113</v>
      </c>
      <c r="E23" s="147" t="s">
        <v>114</v>
      </c>
      <c r="F23" s="312"/>
      <c r="G23" s="312" t="s">
        <v>115</v>
      </c>
      <c r="H23" s="147"/>
      <c r="I23" s="309"/>
    </row>
    <row r="24" spans="1:9" ht="15.75" thickBot="1" x14ac:dyDescent="0.25">
      <c r="A24" s="275"/>
      <c r="B24" s="161"/>
      <c r="C24" s="161"/>
      <c r="D24" s="161"/>
      <c r="E24" s="161"/>
      <c r="F24" s="161"/>
      <c r="G24" s="161"/>
      <c r="H24" s="161"/>
      <c r="I24" s="282"/>
    </row>
    <row r="25" spans="1:9" ht="15.75" thickTop="1" x14ac:dyDescent="0.2">
      <c r="I25" s="283"/>
    </row>
    <row r="26" spans="1:9" x14ac:dyDescent="0.2">
      <c r="I26" s="283"/>
    </row>
    <row r="27" spans="1:9" x14ac:dyDescent="0.2">
      <c r="I27" s="283"/>
    </row>
    <row r="28" spans="1:9" x14ac:dyDescent="0.2">
      <c r="I28" s="283"/>
    </row>
    <row r="29" spans="1:9" x14ac:dyDescent="0.2">
      <c r="I29" s="283"/>
    </row>
    <row r="30" spans="1:9" x14ac:dyDescent="0.2">
      <c r="I30" s="283"/>
    </row>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9:D9"/>
    <mergeCell ref="F9:H9"/>
    <mergeCell ref="A3:B3"/>
    <mergeCell ref="B7:D7"/>
    <mergeCell ref="F7:H7"/>
    <mergeCell ref="B8:D8"/>
    <mergeCell ref="F8:H8"/>
    <mergeCell ref="B10:D10"/>
    <mergeCell ref="F10:H10"/>
    <mergeCell ref="B11:D11"/>
    <mergeCell ref="F11:H11"/>
    <mergeCell ref="B12:D12"/>
    <mergeCell ref="F12:H12"/>
    <mergeCell ref="B13:D13"/>
    <mergeCell ref="F13:H13"/>
    <mergeCell ref="B14:D14"/>
    <mergeCell ref="F14:H14"/>
    <mergeCell ref="B17:D17"/>
    <mergeCell ref="F17:H17"/>
    <mergeCell ref="B15:D15"/>
    <mergeCell ref="F15:H15"/>
    <mergeCell ref="B16:D16"/>
    <mergeCell ref="F16:H16"/>
  </mergeCells>
  <phoneticPr fontId="69" type="noConversion"/>
  <pageMargins left="0.75" right="0.75" top="1" bottom="1" header="0.5" footer="0.5"/>
  <pageSetup paperSize="9" orientation="landscape"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F14" sqref="F14"/>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957"/>
      <c r="B1" s="680"/>
      <c r="C1" s="680"/>
      <c r="D1" s="680"/>
      <c r="E1" s="680"/>
      <c r="F1" s="680"/>
      <c r="G1" s="680"/>
      <c r="H1" s="680"/>
      <c r="I1" s="680"/>
      <c r="J1" s="680"/>
      <c r="K1" s="680" t="s">
        <v>438</v>
      </c>
      <c r="L1" s="683"/>
    </row>
    <row r="2" spans="1:12" ht="15.75" x14ac:dyDescent="0.25">
      <c r="A2" s="958"/>
      <c r="B2" s="686"/>
      <c r="C2" s="686"/>
      <c r="D2" s="686"/>
      <c r="E2" s="686"/>
      <c r="F2" s="959" t="s">
        <v>439</v>
      </c>
      <c r="G2" s="686"/>
      <c r="H2" s="686"/>
      <c r="I2" s="686"/>
      <c r="J2" s="686"/>
      <c r="K2" s="686"/>
      <c r="L2" s="960"/>
    </row>
    <row r="3" spans="1:12" x14ac:dyDescent="0.2">
      <c r="A3" s="958"/>
      <c r="B3" s="686"/>
      <c r="C3" s="686"/>
      <c r="D3" s="686"/>
      <c r="E3" s="686"/>
      <c r="F3" s="686"/>
      <c r="G3" s="686"/>
      <c r="H3" s="686"/>
      <c r="I3" s="686"/>
      <c r="J3" s="686"/>
      <c r="K3" s="686"/>
      <c r="L3" s="688"/>
    </row>
    <row r="4" spans="1:12" x14ac:dyDescent="0.2">
      <c r="A4" s="958"/>
      <c r="B4" s="686"/>
      <c r="C4" s="686"/>
      <c r="D4" s="686"/>
      <c r="E4" s="686"/>
      <c r="F4" s="961" t="s">
        <v>440</v>
      </c>
      <c r="G4" s="655">
        <f>'Input Data'!$D$19</f>
        <v>0</v>
      </c>
      <c r="H4" s="686"/>
      <c r="I4" s="686"/>
      <c r="J4" s="752" t="s">
        <v>4</v>
      </c>
      <c r="K4" s="686" t="s">
        <v>331</v>
      </c>
      <c r="L4" s="962"/>
    </row>
    <row r="5" spans="1:12" x14ac:dyDescent="0.2">
      <c r="A5" s="958"/>
      <c r="B5" s="686"/>
      <c r="C5" s="686"/>
      <c r="D5" s="686"/>
      <c r="E5" s="686"/>
      <c r="F5" s="686"/>
      <c r="G5" s="686"/>
      <c r="H5" s="686"/>
      <c r="I5" s="686"/>
      <c r="J5" s="686"/>
      <c r="K5" s="686"/>
      <c r="L5" s="963"/>
    </row>
    <row r="6" spans="1:12" x14ac:dyDescent="0.2">
      <c r="A6" s="958"/>
      <c r="B6" s="694" t="s">
        <v>441</v>
      </c>
      <c r="C6" s="686"/>
      <c r="D6" s="694" t="s">
        <v>331</v>
      </c>
      <c r="E6" s="1233"/>
      <c r="F6" s="1234"/>
      <c r="G6" s="1234"/>
      <c r="H6" s="1234"/>
      <c r="I6" s="1234"/>
      <c r="J6" s="1234"/>
      <c r="K6" s="1234"/>
      <c r="L6" s="1235"/>
    </row>
    <row r="7" spans="1:12" x14ac:dyDescent="0.2">
      <c r="A7" s="958"/>
      <c r="B7" s="694"/>
      <c r="C7" s="686"/>
      <c r="D7" s="694"/>
      <c r="E7" s="1236"/>
      <c r="F7" s="1236"/>
      <c r="G7" s="1236"/>
      <c r="H7" s="1236"/>
      <c r="I7" s="1236"/>
      <c r="J7" s="1236"/>
      <c r="K7" s="1236"/>
      <c r="L7" s="1237"/>
    </row>
    <row r="8" spans="1:12" x14ac:dyDescent="0.2">
      <c r="A8" s="958"/>
      <c r="B8" s="694"/>
      <c r="C8" s="686"/>
      <c r="D8" s="694"/>
      <c r="E8" s="964"/>
      <c r="F8" s="965"/>
      <c r="G8" s="965"/>
      <c r="H8" s="965"/>
      <c r="I8" s="965"/>
      <c r="J8" s="965"/>
      <c r="K8" s="965"/>
      <c r="L8" s="966"/>
    </row>
    <row r="9" spans="1:12" x14ac:dyDescent="0.2">
      <c r="A9" s="958"/>
      <c r="B9" s="686"/>
      <c r="C9" s="686"/>
      <c r="D9" s="686"/>
      <c r="E9" s="967" t="s">
        <v>442</v>
      </c>
      <c r="F9" s="654">
        <f>'Input Data'!$D$5</f>
        <v>0</v>
      </c>
      <c r="G9" s="968"/>
      <c r="H9" s="969"/>
      <c r="I9" s="968"/>
      <c r="K9" s="968"/>
      <c r="L9" s="963"/>
    </row>
    <row r="10" spans="1:12" x14ac:dyDescent="0.2">
      <c r="A10" s="958"/>
      <c r="B10" s="686"/>
      <c r="C10" s="970"/>
      <c r="D10" s="686"/>
      <c r="E10" s="971"/>
      <c r="F10" s="972"/>
      <c r="G10" s="972"/>
      <c r="H10" s="972"/>
      <c r="I10" s="972"/>
      <c r="J10" s="972"/>
      <c r="K10" s="695"/>
      <c r="L10" s="973"/>
    </row>
    <row r="11" spans="1:12" x14ac:dyDescent="0.2">
      <c r="A11" s="958"/>
      <c r="B11" s="694" t="s">
        <v>443</v>
      </c>
      <c r="C11" s="686"/>
      <c r="D11" s="694" t="s">
        <v>331</v>
      </c>
      <c r="E11" s="1238"/>
      <c r="F11" s="1239"/>
      <c r="G11" s="1239"/>
      <c r="H11" s="1239"/>
      <c r="I11" s="1239"/>
      <c r="J11" s="1239"/>
      <c r="K11" s="1239"/>
      <c r="L11" s="1240"/>
    </row>
    <row r="12" spans="1:12" x14ac:dyDescent="0.2">
      <c r="A12" s="958"/>
      <c r="B12" s="694" t="s">
        <v>444</v>
      </c>
      <c r="C12" s="686"/>
      <c r="D12" s="686"/>
      <c r="E12" s="1241"/>
      <c r="F12" s="1242"/>
      <c r="G12" s="1242"/>
      <c r="H12" s="1242"/>
      <c r="I12" s="1242"/>
      <c r="J12" s="1242"/>
      <c r="K12" s="686" t="s">
        <v>445</v>
      </c>
      <c r="L12" s="974"/>
    </row>
    <row r="13" spans="1:12" x14ac:dyDescent="0.2">
      <c r="A13" s="958"/>
      <c r="B13" s="694" t="s">
        <v>446</v>
      </c>
      <c r="C13" s="686"/>
      <c r="D13" s="694" t="s">
        <v>331</v>
      </c>
      <c r="E13" s="975"/>
      <c r="F13" s="695"/>
      <c r="G13" s="686"/>
      <c r="H13" s="961" t="s">
        <v>447</v>
      </c>
      <c r="I13" s="754" t="s">
        <v>331</v>
      </c>
      <c r="J13" s="975"/>
      <c r="K13" s="695"/>
      <c r="L13" s="688"/>
    </row>
    <row r="14" spans="1:12" x14ac:dyDescent="0.2">
      <c r="A14" s="958"/>
      <c r="B14" s="686"/>
      <c r="C14" s="686"/>
      <c r="D14" s="686"/>
      <c r="E14" s="686"/>
      <c r="F14" s="686"/>
      <c r="G14" s="686"/>
      <c r="H14" s="686"/>
      <c r="I14" s="686"/>
      <c r="J14" s="686"/>
      <c r="K14" s="686"/>
      <c r="L14" s="688"/>
    </row>
    <row r="15" spans="1:12" x14ac:dyDescent="0.2">
      <c r="A15" s="958"/>
      <c r="B15" s="694" t="s">
        <v>448</v>
      </c>
      <c r="C15" s="686"/>
      <c r="D15" s="694" t="s">
        <v>331</v>
      </c>
      <c r="E15" s="975"/>
      <c r="F15" s="695"/>
      <c r="G15" s="686"/>
      <c r="H15" s="961" t="s">
        <v>449</v>
      </c>
      <c r="I15" s="754" t="s">
        <v>331</v>
      </c>
      <c r="J15" s="976"/>
      <c r="K15" s="972"/>
      <c r="L15" s="688"/>
    </row>
    <row r="16" spans="1:12" x14ac:dyDescent="0.2">
      <c r="A16" s="958"/>
      <c r="B16" s="694"/>
      <c r="C16" s="686"/>
      <c r="D16" s="694"/>
      <c r="E16" s="694"/>
      <c r="F16" s="686"/>
      <c r="G16" s="686"/>
      <c r="H16" s="694"/>
      <c r="I16" s="694"/>
      <c r="J16" s="694"/>
      <c r="K16" s="686"/>
      <c r="L16" s="927"/>
    </row>
    <row r="17" spans="1:12" ht="15.75" x14ac:dyDescent="0.25">
      <c r="A17" s="977"/>
      <c r="B17" s="694" t="s">
        <v>450</v>
      </c>
      <c r="C17" s="686"/>
      <c r="D17" s="686"/>
      <c r="E17" s="686"/>
      <c r="F17" s="686"/>
      <c r="G17" s="686"/>
      <c r="H17" s="686"/>
      <c r="I17" s="686"/>
      <c r="J17" s="686"/>
      <c r="K17" s="686"/>
      <c r="L17" s="833" t="s">
        <v>451</v>
      </c>
    </row>
    <row r="18" spans="1:12" x14ac:dyDescent="0.2">
      <c r="A18" s="1243" t="s">
        <v>452</v>
      </c>
      <c r="B18" s="686"/>
      <c r="C18" s="686"/>
      <c r="D18" s="686"/>
      <c r="E18" s="686"/>
      <c r="F18" s="870"/>
      <c r="G18" s="686"/>
      <c r="H18" s="686"/>
      <c r="I18" s="686"/>
      <c r="J18" s="686"/>
      <c r="K18" s="686"/>
      <c r="L18" s="978"/>
    </row>
    <row r="19" spans="1:12" x14ac:dyDescent="0.2">
      <c r="A19" s="1244"/>
      <c r="B19" s="694" t="s">
        <v>453</v>
      </c>
      <c r="C19" s="686"/>
      <c r="D19" s="694" t="s">
        <v>331</v>
      </c>
      <c r="E19" s="870" t="s">
        <v>454</v>
      </c>
      <c r="F19" s="870"/>
      <c r="G19" s="686"/>
      <c r="H19" s="686" t="s">
        <v>455</v>
      </c>
      <c r="I19" s="686"/>
      <c r="J19" s="686"/>
      <c r="K19" s="686"/>
      <c r="L19" s="979"/>
    </row>
    <row r="20" spans="1:12" x14ac:dyDescent="0.2">
      <c r="A20" s="1244"/>
      <c r="B20" s="686"/>
      <c r="C20" s="686"/>
      <c r="D20" s="686"/>
      <c r="E20" s="686"/>
      <c r="F20" s="686"/>
      <c r="G20" s="686"/>
      <c r="H20" s="742" t="s">
        <v>456</v>
      </c>
      <c r="I20" s="686"/>
      <c r="J20" s="742"/>
      <c r="K20" s="686"/>
      <c r="L20" s="980"/>
    </row>
    <row r="21" spans="1:12" x14ac:dyDescent="0.2">
      <c r="A21" s="1245"/>
      <c r="B21" s="686"/>
      <c r="C21" s="686"/>
      <c r="D21" s="686"/>
      <c r="E21" s="686"/>
      <c r="F21" s="686"/>
      <c r="G21" s="686"/>
      <c r="H21" s="1224" t="s">
        <v>457</v>
      </c>
      <c r="I21" s="686"/>
      <c r="J21" s="1224" t="s">
        <v>458</v>
      </c>
      <c r="K21" s="686"/>
      <c r="L21" s="930"/>
    </row>
    <row r="22" spans="1:12" x14ac:dyDescent="0.2">
      <c r="A22" s="981" t="s">
        <v>459</v>
      </c>
      <c r="B22" s="694" t="s">
        <v>460</v>
      </c>
      <c r="C22" s="686"/>
      <c r="D22" s="694" t="s">
        <v>331</v>
      </c>
      <c r="E22" s="870"/>
      <c r="F22" s="686"/>
      <c r="G22" s="686"/>
      <c r="H22" s="1225"/>
      <c r="I22" s="686"/>
      <c r="J22" s="1225"/>
      <c r="K22" s="686"/>
      <c r="L22" s="979"/>
    </row>
    <row r="23" spans="1:12" x14ac:dyDescent="0.2">
      <c r="A23" s="982"/>
      <c r="B23" s="694"/>
      <c r="C23" s="687" t="s">
        <v>461</v>
      </c>
      <c r="D23" s="687"/>
      <c r="E23" s="687"/>
      <c r="F23" s="687"/>
      <c r="G23" s="687"/>
      <c r="H23" s="983"/>
      <c r="I23" s="687"/>
      <c r="J23" s="983"/>
      <c r="K23" s="686"/>
      <c r="L23" s="984"/>
    </row>
    <row r="24" spans="1:12" x14ac:dyDescent="0.2">
      <c r="A24" s="982"/>
      <c r="B24" s="694"/>
      <c r="C24" s="686" t="s">
        <v>462</v>
      </c>
      <c r="D24" s="694"/>
      <c r="E24" s="686"/>
      <c r="F24" s="686"/>
      <c r="G24" s="686"/>
      <c r="H24" s="985"/>
      <c r="I24" s="686"/>
      <c r="J24" s="985"/>
      <c r="K24" s="686"/>
      <c r="L24" s="984"/>
    </row>
    <row r="25" spans="1:12" x14ac:dyDescent="0.2">
      <c r="A25" s="982"/>
      <c r="B25" s="686"/>
      <c r="C25" s="686" t="s">
        <v>463</v>
      </c>
      <c r="D25" s="694"/>
      <c r="E25" s="686"/>
      <c r="F25" s="686"/>
      <c r="G25" s="686"/>
      <c r="H25" s="986"/>
      <c r="I25" s="686"/>
      <c r="J25" s="986"/>
      <c r="K25" s="686"/>
      <c r="L25" s="930"/>
    </row>
    <row r="26" spans="1:12" x14ac:dyDescent="0.2">
      <c r="A26" s="982"/>
      <c r="B26" s="686"/>
      <c r="C26" s="686" t="s">
        <v>464</v>
      </c>
      <c r="D26" s="870"/>
      <c r="E26" s="686"/>
      <c r="F26" s="686"/>
      <c r="G26" s="686"/>
      <c r="H26" s="986"/>
      <c r="I26" s="686"/>
      <c r="J26" s="986"/>
      <c r="K26" s="686"/>
      <c r="L26" s="930"/>
    </row>
    <row r="27" spans="1:12" x14ac:dyDescent="0.2">
      <c r="A27" s="982"/>
      <c r="C27" s="870"/>
      <c r="H27" s="986"/>
      <c r="I27" s="686"/>
      <c r="J27" s="986"/>
      <c r="K27" s="686"/>
      <c r="L27" s="984"/>
    </row>
    <row r="28" spans="1:12" ht="15.75" thickBot="1" x14ac:dyDescent="0.25">
      <c r="A28" s="982"/>
      <c r="B28" s="694" t="s">
        <v>465</v>
      </c>
      <c r="C28" s="686" t="s">
        <v>466</v>
      </c>
      <c r="D28" s="686"/>
      <c r="E28" s="686"/>
      <c r="F28" s="686"/>
      <c r="G28" s="686"/>
      <c r="H28" s="987"/>
      <c r="I28" s="686"/>
      <c r="J28" s="988"/>
      <c r="K28" s="686"/>
      <c r="L28" s="930"/>
    </row>
    <row r="29" spans="1:12" ht="15.75" thickBot="1" x14ac:dyDescent="0.25">
      <c r="A29" s="982"/>
      <c r="B29" s="686"/>
      <c r="C29" s="686"/>
      <c r="D29" s="694"/>
      <c r="E29" s="686"/>
      <c r="F29" s="686"/>
      <c r="G29" s="989" t="s">
        <v>467</v>
      </c>
      <c r="H29" s="990">
        <f>SUM(H23:H28)</f>
        <v>0</v>
      </c>
      <c r="I29" s="686"/>
      <c r="J29" s="991">
        <f>SUM(J24:J28)</f>
        <v>0</v>
      </c>
      <c r="K29" s="686"/>
      <c r="L29" s="979">
        <f>J29</f>
        <v>0</v>
      </c>
    </row>
    <row r="30" spans="1:12" x14ac:dyDescent="0.2">
      <c r="A30" s="982"/>
      <c r="B30" s="686"/>
      <c r="C30" s="686"/>
      <c r="D30" s="686"/>
      <c r="E30" s="686"/>
      <c r="F30" s="686"/>
      <c r="G30" s="686"/>
      <c r="H30" s="686"/>
      <c r="I30" s="686"/>
      <c r="J30" s="992"/>
      <c r="K30" s="686"/>
      <c r="L30" s="930"/>
    </row>
    <row r="31" spans="1:12" x14ac:dyDescent="0.2">
      <c r="A31" s="982"/>
      <c r="B31" s="686"/>
      <c r="C31" s="686"/>
      <c r="D31" s="686"/>
      <c r="E31" s="686"/>
      <c r="F31" s="686"/>
      <c r="G31" s="686"/>
      <c r="H31" s="1221" t="s">
        <v>468</v>
      </c>
      <c r="I31" s="1222"/>
      <c r="J31" s="1223"/>
      <c r="K31" s="686"/>
      <c r="L31" s="930"/>
    </row>
    <row r="32" spans="1:12" x14ac:dyDescent="0.2">
      <c r="A32" s="982"/>
      <c r="B32" s="694" t="s">
        <v>469</v>
      </c>
      <c r="C32" s="686"/>
      <c r="D32" s="686"/>
      <c r="E32" s="686"/>
      <c r="F32" s="686"/>
      <c r="G32" s="686"/>
      <c r="H32" s="1224" t="s">
        <v>457</v>
      </c>
      <c r="I32" s="993"/>
      <c r="J32" s="1224" t="s">
        <v>458</v>
      </c>
      <c r="K32" s="686"/>
      <c r="L32" s="930"/>
    </row>
    <row r="33" spans="1:12" x14ac:dyDescent="0.2">
      <c r="A33" s="982"/>
      <c r="B33" s="686"/>
      <c r="C33" s="686"/>
      <c r="D33" s="686"/>
      <c r="E33" s="686"/>
      <c r="F33" s="686"/>
      <c r="G33" s="686"/>
      <c r="H33" s="1225"/>
      <c r="I33" s="994"/>
      <c r="J33" s="1225"/>
      <c r="K33" s="686"/>
      <c r="L33" s="930"/>
    </row>
    <row r="34" spans="1:12" x14ac:dyDescent="0.2">
      <c r="A34" s="981" t="s">
        <v>470</v>
      </c>
      <c r="B34" s="694" t="s">
        <v>471</v>
      </c>
      <c r="C34" s="686"/>
      <c r="D34" s="694" t="s">
        <v>331</v>
      </c>
      <c r="E34" s="995"/>
      <c r="F34" s="996"/>
      <c r="G34" s="997"/>
      <c r="H34" s="985"/>
      <c r="I34" s="717"/>
      <c r="J34" s="985"/>
      <c r="K34" s="686"/>
      <c r="L34" s="930"/>
    </row>
    <row r="35" spans="1:12" x14ac:dyDescent="0.2">
      <c r="A35" s="981"/>
      <c r="B35" s="694" t="s">
        <v>472</v>
      </c>
      <c r="C35" s="870"/>
      <c r="D35" s="998"/>
      <c r="E35" s="870"/>
      <c r="F35" s="1226"/>
      <c r="G35" s="1227"/>
      <c r="H35" s="987"/>
      <c r="I35" s="717"/>
      <c r="J35" s="987"/>
      <c r="K35" s="686"/>
      <c r="L35" s="930"/>
    </row>
    <row r="36" spans="1:12" x14ac:dyDescent="0.2">
      <c r="A36" s="981" t="s">
        <v>473</v>
      </c>
      <c r="B36" s="694" t="s">
        <v>474</v>
      </c>
      <c r="C36" s="870"/>
      <c r="D36" s="998"/>
      <c r="E36" s="870"/>
      <c r="F36" s="1226"/>
      <c r="G36" s="1227"/>
      <c r="H36" s="985"/>
      <c r="I36" s="717"/>
      <c r="J36" s="985"/>
      <c r="K36" s="686"/>
      <c r="L36" s="930"/>
    </row>
    <row r="37" spans="1:12" ht="15.75" thickBot="1" x14ac:dyDescent="0.25">
      <c r="A37" s="981"/>
      <c r="B37" s="686"/>
      <c r="C37" s="870"/>
      <c r="D37" s="870"/>
      <c r="E37" s="870"/>
      <c r="F37" s="870"/>
      <c r="G37" s="870"/>
      <c r="H37" s="987"/>
      <c r="I37" s="717"/>
      <c r="J37" s="987"/>
      <c r="K37" s="686"/>
      <c r="L37" s="930"/>
    </row>
    <row r="38" spans="1:12" ht="15.75" thickBot="1" x14ac:dyDescent="0.25">
      <c r="A38" s="982"/>
      <c r="B38" s="686"/>
      <c r="C38" s="1232" t="s">
        <v>475</v>
      </c>
      <c r="D38" s="1232"/>
      <c r="E38" s="1232"/>
      <c r="F38" s="1232"/>
      <c r="G38" s="1232"/>
      <c r="H38" s="990">
        <f>SUM(H34:H37)</f>
        <v>0</v>
      </c>
      <c r="I38" s="686"/>
      <c r="J38" s="999">
        <f>SUM(J34:J37)</f>
        <v>0</v>
      </c>
      <c r="K38" s="686"/>
      <c r="L38" s="979">
        <f>J38</f>
        <v>0</v>
      </c>
    </row>
    <row r="39" spans="1:12" x14ac:dyDescent="0.2">
      <c r="A39" s="1000"/>
      <c r="B39" s="686"/>
      <c r="C39" s="870"/>
      <c r="D39" s="870"/>
      <c r="E39" s="870"/>
      <c r="F39" s="870"/>
      <c r="G39" s="870"/>
      <c r="H39" s="686"/>
      <c r="I39" s="686"/>
      <c r="J39" s="817"/>
      <c r="K39" s="686"/>
      <c r="L39" s="930"/>
    </row>
    <row r="40" spans="1:12" x14ac:dyDescent="0.2">
      <c r="A40" s="1000"/>
      <c r="B40" s="694" t="s">
        <v>476</v>
      </c>
      <c r="C40" s="870"/>
      <c r="D40" s="870"/>
      <c r="E40" s="870"/>
      <c r="F40" s="870"/>
      <c r="G40" s="870"/>
      <c r="H40" s="1221" t="s">
        <v>477</v>
      </c>
      <c r="I40" s="1222"/>
      <c r="J40" s="1223"/>
      <c r="K40" s="686"/>
      <c r="L40" s="930"/>
    </row>
    <row r="41" spans="1:12" x14ac:dyDescent="0.2">
      <c r="A41" s="1000"/>
      <c r="B41" s="686"/>
      <c r="C41" s="870"/>
      <c r="D41" s="870"/>
      <c r="E41" s="870"/>
      <c r="F41" s="870"/>
      <c r="G41" s="870"/>
      <c r="H41" s="1224" t="s">
        <v>457</v>
      </c>
      <c r="I41" s="993"/>
      <c r="J41" s="1224" t="s">
        <v>458</v>
      </c>
      <c r="K41" s="686"/>
      <c r="L41" s="930"/>
    </row>
    <row r="42" spans="1:12" x14ac:dyDescent="0.2">
      <c r="A42" s="1000"/>
      <c r="B42" s="686"/>
      <c r="C42" s="870"/>
      <c r="D42" s="870"/>
      <c r="E42" s="870"/>
      <c r="F42" s="870"/>
      <c r="G42" s="870"/>
      <c r="H42" s="1225"/>
      <c r="I42" s="994"/>
      <c r="J42" s="1225"/>
      <c r="K42" s="686"/>
      <c r="L42" s="930"/>
    </row>
    <row r="43" spans="1:12" x14ac:dyDescent="0.2">
      <c r="A43" s="981" t="s">
        <v>478</v>
      </c>
      <c r="B43" s="694" t="s">
        <v>479</v>
      </c>
      <c r="C43" s="870"/>
      <c r="D43" s="998"/>
      <c r="E43" s="870"/>
      <c r="F43" s="1226"/>
      <c r="G43" s="1227"/>
      <c r="H43" s="1001"/>
      <c r="I43" s="686"/>
      <c r="J43" s="1001"/>
      <c r="K43" s="686"/>
      <c r="L43" s="930"/>
    </row>
    <row r="44" spans="1:12" x14ac:dyDescent="0.2">
      <c r="A44" s="981"/>
      <c r="B44" s="686"/>
      <c r="C44" s="870"/>
      <c r="D44" s="870"/>
      <c r="E44" s="870"/>
      <c r="F44" s="870"/>
      <c r="G44" s="1002"/>
      <c r="H44" s="987"/>
      <c r="I44" s="686"/>
      <c r="J44" s="987"/>
      <c r="K44" s="686"/>
      <c r="L44" s="930"/>
    </row>
    <row r="45" spans="1:12" x14ac:dyDescent="0.2">
      <c r="A45" s="981" t="s">
        <v>478</v>
      </c>
      <c r="B45" s="694" t="s">
        <v>480</v>
      </c>
      <c r="C45" s="870"/>
      <c r="D45" s="998"/>
      <c r="E45" s="870"/>
      <c r="F45" s="996"/>
      <c r="G45" s="997"/>
      <c r="H45" s="985"/>
      <c r="I45" s="686"/>
      <c r="J45" s="985"/>
      <c r="K45" s="686"/>
      <c r="L45" s="930"/>
    </row>
    <row r="46" spans="1:12" ht="15.75" thickBot="1" x14ac:dyDescent="0.25">
      <c r="A46" s="981"/>
      <c r="B46" s="686"/>
      <c r="C46" s="870"/>
      <c r="D46" s="870"/>
      <c r="E46" s="870"/>
      <c r="F46" s="870"/>
      <c r="G46" s="1002"/>
      <c r="H46" s="987"/>
      <c r="I46" s="686"/>
      <c r="J46" s="987"/>
      <c r="K46" s="686"/>
      <c r="L46" s="930"/>
    </row>
    <row r="47" spans="1:12" ht="15.75" thickBot="1" x14ac:dyDescent="0.25">
      <c r="A47" s="1000"/>
      <c r="B47" s="1228" t="s">
        <v>481</v>
      </c>
      <c r="C47" s="1229"/>
      <c r="D47" s="1229"/>
      <c r="E47" s="1229"/>
      <c r="F47" s="1229"/>
      <c r="G47" s="1229"/>
      <c r="H47" s="1003">
        <f>SUM(H43:H46)</f>
        <v>0</v>
      </c>
      <c r="I47" s="686"/>
      <c r="J47" s="999">
        <f>SUM(J43:J46)</f>
        <v>0</v>
      </c>
      <c r="K47" s="686"/>
      <c r="L47" s="979">
        <f>J47</f>
        <v>0</v>
      </c>
    </row>
    <row r="48" spans="1:12" x14ac:dyDescent="0.2">
      <c r="A48" s="1000"/>
      <c r="B48" s="686"/>
      <c r="C48" s="686"/>
      <c r="D48" s="686"/>
      <c r="E48" s="686"/>
      <c r="F48" s="686"/>
      <c r="G48" s="686"/>
      <c r="H48" s="869"/>
      <c r="I48" s="686"/>
      <c r="J48" s="686"/>
      <c r="K48" s="686"/>
      <c r="L48" s="930"/>
    </row>
    <row r="49" spans="1:12" ht="16.5" thickBot="1" x14ac:dyDescent="0.3">
      <c r="A49" s="1004" t="s">
        <v>482</v>
      </c>
      <c r="B49" s="1005" t="s">
        <v>472</v>
      </c>
      <c r="C49" s="1006"/>
      <c r="D49" s="1006"/>
      <c r="E49" s="1006"/>
      <c r="F49" s="969"/>
      <c r="G49" s="752" t="s">
        <v>483</v>
      </c>
      <c r="H49" s="1007"/>
      <c r="I49" s="687"/>
      <c r="J49" s="1008"/>
      <c r="K49" s="686"/>
      <c r="L49" s="1009">
        <f>J49</f>
        <v>0</v>
      </c>
    </row>
    <row r="50" spans="1:12" ht="15.75" thickBot="1" x14ac:dyDescent="0.25">
      <c r="A50" s="1000"/>
      <c r="B50" s="1006"/>
      <c r="C50" s="1010"/>
      <c r="D50" s="961"/>
      <c r="E50" s="961"/>
      <c r="F50" s="969"/>
      <c r="G50" s="961" t="s">
        <v>484</v>
      </c>
      <c r="H50" s="1011">
        <f>SUM(H23:H28)+SUM(H34:H36)+SUM(H43:H45)+H49</f>
        <v>0</v>
      </c>
      <c r="I50" s="687"/>
      <c r="J50" s="1011">
        <f>SUM(J23:J28)+SUM(J34:J36)+SUM(J43:J45)+J49</f>
        <v>0</v>
      </c>
      <c r="K50" s="686"/>
      <c r="L50" s="930"/>
    </row>
    <row r="51" spans="1:12" x14ac:dyDescent="0.2">
      <c r="A51" s="1000"/>
      <c r="B51" s="1010"/>
      <c r="C51" s="1010"/>
      <c r="D51" s="1010"/>
      <c r="E51" s="686"/>
      <c r="F51" s="686"/>
      <c r="G51" s="686"/>
      <c r="H51" s="686"/>
      <c r="I51" s="686"/>
      <c r="J51" s="686"/>
      <c r="K51" s="686"/>
      <c r="L51" s="984"/>
    </row>
    <row r="52" spans="1:12" x14ac:dyDescent="0.2">
      <c r="A52" s="1000"/>
      <c r="B52" s="1012"/>
      <c r="C52" s="1012"/>
      <c r="D52" s="1012"/>
      <c r="E52" s="705"/>
      <c r="F52" s="873"/>
      <c r="G52" s="873"/>
      <c r="H52" s="873"/>
      <c r="I52" s="873"/>
      <c r="J52" s="873"/>
      <c r="K52" s="873"/>
      <c r="L52" s="978"/>
    </row>
    <row r="53" spans="1:12" x14ac:dyDescent="0.2">
      <c r="A53" s="1000"/>
      <c r="B53" s="870"/>
      <c r="C53" s="870"/>
      <c r="D53" s="870"/>
      <c r="E53" s="816" t="s">
        <v>485</v>
      </c>
      <c r="F53" s="686"/>
      <c r="G53" s="686"/>
      <c r="H53" s="686"/>
      <c r="I53" s="686"/>
      <c r="J53" s="686"/>
      <c r="K53" s="686"/>
      <c r="L53" s="1013">
        <f>SUM(L18:L47)</f>
        <v>0</v>
      </c>
    </row>
    <row r="54" spans="1:12" x14ac:dyDescent="0.2">
      <c r="A54" s="1000"/>
      <c r="B54" s="870"/>
      <c r="C54" s="870"/>
      <c r="D54" s="870"/>
      <c r="E54" s="816" t="s">
        <v>486</v>
      </c>
      <c r="F54" s="1014">
        <v>0.14000000000000001</v>
      </c>
      <c r="G54" s="686" t="s">
        <v>487</v>
      </c>
      <c r="H54" s="1015">
        <f>L53</f>
        <v>0</v>
      </c>
      <c r="I54" s="686"/>
      <c r="J54" s="686"/>
      <c r="K54" s="686"/>
      <c r="L54" s="984">
        <f>F54*L53</f>
        <v>0</v>
      </c>
    </row>
    <row r="55" spans="1:12" ht="15.75" thickBot="1" x14ac:dyDescent="0.25">
      <c r="A55" s="1000"/>
      <c r="B55" s="870"/>
      <c r="C55" s="870"/>
      <c r="D55" s="870"/>
      <c r="E55" s="717" t="s">
        <v>488</v>
      </c>
      <c r="F55" s="686"/>
      <c r="G55" s="686"/>
      <c r="H55" s="686"/>
      <c r="I55" s="686"/>
      <c r="J55" s="686"/>
      <c r="K55" s="686"/>
      <c r="L55" s="1016">
        <f>L49</f>
        <v>0</v>
      </c>
    </row>
    <row r="56" spans="1:12" ht="15.75" thickBot="1" x14ac:dyDescent="0.25">
      <c r="A56" s="1000"/>
      <c r="B56" s="1017"/>
      <c r="C56" s="1017"/>
      <c r="D56" s="1017"/>
      <c r="E56" s="1230" t="s">
        <v>489</v>
      </c>
      <c r="F56" s="1231"/>
      <c r="G56" s="1231"/>
      <c r="H56" s="1231"/>
      <c r="I56" s="742"/>
      <c r="J56" s="742"/>
      <c r="K56" s="742"/>
      <c r="L56" s="1018">
        <f>L53+L54+L55</f>
        <v>0</v>
      </c>
    </row>
    <row r="57" spans="1:12" ht="15.75" thickBot="1" x14ac:dyDescent="0.25">
      <c r="A57" s="1019"/>
      <c r="B57" s="1020" t="s">
        <v>490</v>
      </c>
      <c r="C57" s="764"/>
      <c r="D57" s="764"/>
      <c r="E57" s="764"/>
      <c r="F57" s="764"/>
      <c r="G57" s="764"/>
      <c r="H57" s="764"/>
      <c r="I57" s="764"/>
      <c r="J57" s="764"/>
      <c r="K57" s="764"/>
      <c r="L57" s="1021"/>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03"/>
  <sheetViews>
    <sheetView topLeftCell="A4" zoomScale="75" zoomScaleNormal="75" zoomScaleSheetLayoutView="70" workbookViewId="0">
      <selection activeCell="D5" sqref="D5"/>
    </sheetView>
  </sheetViews>
  <sheetFormatPr defaultRowHeight="15" x14ac:dyDescent="0.2"/>
  <cols>
    <col min="1" max="1" width="16.33203125" customWidth="1"/>
    <col min="2" max="2" width="6.33203125" customWidth="1"/>
    <col min="3" max="3" width="11.21875" customWidth="1"/>
    <col min="4" max="4" width="32.21875" customWidth="1"/>
    <col min="5" max="5" width="19.77734375" customWidth="1"/>
    <col min="6" max="6" width="20.5546875" customWidth="1"/>
    <col min="7" max="7" width="17.21875" customWidth="1"/>
    <col min="8" max="8" width="16.44140625" customWidth="1"/>
    <col min="9" max="9" width="5.44140625" customWidth="1"/>
    <col min="10" max="10" width="8.6640625" customWidth="1"/>
  </cols>
  <sheetData>
    <row r="1" spans="1:10" ht="69" customHeight="1" thickTop="1" thickBot="1" x14ac:dyDescent="0.25">
      <c r="A1" s="1061" t="s">
        <v>318</v>
      </c>
      <c r="B1" s="1062"/>
      <c r="C1" s="1062"/>
      <c r="D1" s="1062"/>
      <c r="E1" s="1062"/>
      <c r="F1" s="1062"/>
      <c r="G1" s="1062"/>
      <c r="H1" s="1062"/>
    </row>
    <row r="2" spans="1:10" ht="32.25" customHeight="1" thickTop="1" x14ac:dyDescent="0.2">
      <c r="A2" s="652"/>
      <c r="B2" s="222"/>
      <c r="C2" s="222"/>
      <c r="D2" s="653"/>
      <c r="E2" s="1040" t="s">
        <v>188</v>
      </c>
      <c r="F2" s="1041"/>
      <c r="G2" s="1041"/>
      <c r="H2" s="222"/>
    </row>
    <row r="3" spans="1:10" ht="45" customHeight="1" thickBot="1" x14ac:dyDescent="0.25">
      <c r="A3" s="197"/>
      <c r="B3" s="164"/>
      <c r="C3" s="164"/>
      <c r="D3" s="165"/>
      <c r="E3" s="1048" t="str">
        <f>CONCATENATE(D7,": ",D16," FEES")</f>
        <v>BUILDING PROJECT: 2004 FEES</v>
      </c>
      <c r="F3" s="1049"/>
      <c r="G3" s="1049"/>
      <c r="H3" s="1023" t="s">
        <v>491</v>
      </c>
    </row>
    <row r="4" spans="1:10" ht="18" customHeight="1" thickTop="1" x14ac:dyDescent="0.2">
      <c r="A4" s="166" t="s">
        <v>192</v>
      </c>
      <c r="B4" s="167"/>
      <c r="C4" s="168"/>
      <c r="D4" s="209"/>
      <c r="E4" s="536" t="s">
        <v>199</v>
      </c>
      <c r="F4" s="1057"/>
      <c r="G4" s="1057"/>
      <c r="H4" s="66"/>
      <c r="I4" s="7"/>
      <c r="J4" s="7"/>
    </row>
    <row r="5" spans="1:10" ht="18" customHeight="1" x14ac:dyDescent="0.2">
      <c r="A5" s="565" t="s">
        <v>140</v>
      </c>
      <c r="B5" s="170"/>
      <c r="C5" s="192" t="str">
        <f>IF(D5="","ERROR","")</f>
        <v>ERROR</v>
      </c>
      <c r="D5" s="210"/>
      <c r="E5" s="536" t="s">
        <v>200</v>
      </c>
      <c r="F5" s="212"/>
      <c r="G5" s="213"/>
      <c r="H5" s="171"/>
      <c r="I5" s="7"/>
      <c r="J5" s="7"/>
    </row>
    <row r="6" spans="1:10" ht="18" customHeight="1" x14ac:dyDescent="0.2">
      <c r="A6" s="169"/>
      <c r="B6" s="566" t="s">
        <v>193</v>
      </c>
      <c r="C6" s="413" t="s">
        <v>197</v>
      </c>
      <c r="D6" s="211"/>
      <c r="E6" s="539" t="s">
        <v>222</v>
      </c>
      <c r="F6" s="214"/>
      <c r="G6" s="215"/>
      <c r="H6" s="171"/>
      <c r="I6" s="7"/>
      <c r="J6" s="7"/>
    </row>
    <row r="7" spans="1:10" ht="18" customHeight="1" x14ac:dyDescent="0.2">
      <c r="A7" s="172" t="s">
        <v>129</v>
      </c>
      <c r="B7" s="170"/>
      <c r="C7" s="416" t="str">
        <f>IF(D7="ENGINEERING PROJECT","E",IF(D7="BUILDING PROJECT","B"))</f>
        <v>B</v>
      </c>
      <c r="D7" s="193" t="s">
        <v>150</v>
      </c>
      <c r="E7" s="173"/>
      <c r="F7" s="174"/>
      <c r="G7" s="66"/>
      <c r="H7" s="171"/>
      <c r="I7" s="7"/>
      <c r="J7" s="7"/>
    </row>
    <row r="8" spans="1:10" ht="18" customHeight="1" x14ac:dyDescent="0.2">
      <c r="A8" s="565"/>
      <c r="B8" s="566"/>
      <c r="C8" s="567" t="s">
        <v>121</v>
      </c>
      <c r="D8" s="1052"/>
      <c r="E8" s="1053"/>
      <c r="F8" s="1053"/>
      <c r="G8" s="1053"/>
      <c r="H8" s="1053"/>
      <c r="I8" s="7"/>
      <c r="J8" s="7"/>
    </row>
    <row r="9" spans="1:10" ht="18" customHeight="1" thickBot="1" x14ac:dyDescent="0.25">
      <c r="A9" s="568"/>
      <c r="B9" s="569"/>
      <c r="C9" s="570"/>
      <c r="D9" s="1075"/>
      <c r="E9" s="1076"/>
      <c r="F9" s="1076"/>
      <c r="G9" s="1076"/>
      <c r="H9" s="1076"/>
      <c r="I9" s="7"/>
      <c r="J9" s="7"/>
    </row>
    <row r="10" spans="1:10" ht="18" customHeight="1" thickTop="1" x14ac:dyDescent="0.2">
      <c r="A10" s="571"/>
      <c r="B10" s="572"/>
      <c r="C10" s="573" t="s">
        <v>122</v>
      </c>
      <c r="D10" s="1054"/>
      <c r="E10" s="1055"/>
      <c r="F10" s="1055"/>
      <c r="G10" s="1056"/>
      <c r="H10" s="216"/>
      <c r="I10" s="7"/>
      <c r="J10" s="7"/>
    </row>
    <row r="11" spans="1:10" ht="18" customHeight="1" x14ac:dyDescent="0.2">
      <c r="A11" s="565"/>
      <c r="B11" s="566"/>
      <c r="C11" s="567" t="s">
        <v>19</v>
      </c>
      <c r="D11" s="1052"/>
      <c r="E11" s="1053"/>
      <c r="F11" s="1053"/>
      <c r="G11" s="1072"/>
      <c r="H11" s="216"/>
      <c r="I11" s="7"/>
      <c r="J11" s="7"/>
    </row>
    <row r="12" spans="1:10" ht="18" customHeight="1" x14ac:dyDescent="0.2">
      <c r="A12" s="574"/>
      <c r="B12" s="566"/>
      <c r="C12" s="575" t="s">
        <v>194</v>
      </c>
      <c r="D12" s="217"/>
      <c r="E12" s="158" t="s">
        <v>198</v>
      </c>
      <c r="F12" s="537"/>
      <c r="G12" s="216"/>
      <c r="H12" s="216"/>
      <c r="I12" s="7"/>
      <c r="J12" s="7"/>
    </row>
    <row r="13" spans="1:10" ht="18" customHeight="1" x14ac:dyDescent="0.2">
      <c r="A13" s="169" t="s">
        <v>117</v>
      </c>
      <c r="B13" s="170"/>
      <c r="C13" s="417">
        <f>IF(D13="NONE","NONE",D13)</f>
        <v>0</v>
      </c>
      <c r="D13" s="218"/>
      <c r="E13" s="191" t="str">
        <f>IF(D13="","&lt;ERROR","")</f>
        <v>&lt;ERROR</v>
      </c>
      <c r="F13" s="66"/>
      <c r="G13" s="66"/>
      <c r="I13" s="7"/>
      <c r="J13" s="7"/>
    </row>
    <row r="14" spans="1:10" ht="18" customHeight="1" x14ac:dyDescent="0.2">
      <c r="A14" s="565"/>
      <c r="B14" s="576"/>
      <c r="C14" s="567" t="s">
        <v>191</v>
      </c>
      <c r="D14" s="210"/>
      <c r="E14" s="191" t="str">
        <f>IF(D14="","&lt;ERROR","")</f>
        <v>&lt;ERROR</v>
      </c>
      <c r="F14" s="66"/>
      <c r="G14" s="66"/>
      <c r="H14" s="541"/>
      <c r="I14" s="7"/>
      <c r="J14" s="7"/>
    </row>
    <row r="15" spans="1:10" ht="18" customHeight="1" x14ac:dyDescent="0.2">
      <c r="A15" s="565"/>
      <c r="B15" s="576"/>
      <c r="C15" s="567" t="s">
        <v>34</v>
      </c>
      <c r="D15" s="219"/>
      <c r="H15" s="540"/>
      <c r="I15" s="7"/>
      <c r="J15" s="7"/>
    </row>
    <row r="16" spans="1:10" ht="18" customHeight="1" x14ac:dyDescent="0.2">
      <c r="A16" s="169" t="s">
        <v>190</v>
      </c>
      <c r="B16" s="176"/>
      <c r="C16" s="414">
        <f>IF(D16=2004,2)</f>
        <v>2</v>
      </c>
      <c r="D16" s="194">
        <v>2004</v>
      </c>
      <c r="E16" s="1050" t="s">
        <v>35</v>
      </c>
      <c r="F16" s="1051"/>
      <c r="G16" s="538" t="str">
        <f>IF(C16=1,"No 24938 of 28 February 2003",IF(C16=2,"No 26180 of 2 April 2004",IF(C16=3," No 27422 of 1 April 2005",IF(C16=4," No ???? of 1 April 2006"""))))</f>
        <v>No 26180 of 2 April 2004</v>
      </c>
      <c r="H16" s="542"/>
      <c r="I16" s="7"/>
      <c r="J16" s="7"/>
    </row>
    <row r="17" spans="1:10" ht="18" customHeight="1" x14ac:dyDescent="0.2">
      <c r="A17" s="565"/>
      <c r="B17" s="576"/>
      <c r="C17" s="567" t="s">
        <v>130</v>
      </c>
      <c r="D17" s="195" t="str">
        <f>IF($H$36&lt;H24,"TIME BASED FEES","PERCENTAGE BASED FEES")</f>
        <v>TIME BASED FEES</v>
      </c>
      <c r="E17" s="177"/>
      <c r="F17" s="178"/>
      <c r="G17" s="178"/>
      <c r="H17" s="178"/>
      <c r="I17" s="7"/>
      <c r="J17" s="7"/>
    </row>
    <row r="18" spans="1:10" ht="18" customHeight="1" x14ac:dyDescent="0.2">
      <c r="A18" s="577"/>
      <c r="B18" s="576"/>
      <c r="C18" s="578" t="s">
        <v>142</v>
      </c>
      <c r="D18" s="219"/>
      <c r="E18" s="162"/>
      <c r="F18" s="178"/>
      <c r="G18" s="178"/>
      <c r="H18" s="178"/>
      <c r="I18" s="7"/>
      <c r="J18" s="7"/>
    </row>
    <row r="19" spans="1:10" ht="18" customHeight="1" x14ac:dyDescent="0.2">
      <c r="A19" s="565"/>
      <c r="B19" s="566"/>
      <c r="C19" s="567" t="s">
        <v>20</v>
      </c>
      <c r="D19" s="211"/>
      <c r="E19" s="147"/>
      <c r="F19" s="180"/>
      <c r="G19" s="179"/>
      <c r="H19" s="66"/>
      <c r="I19" s="7"/>
      <c r="J19" s="7"/>
    </row>
    <row r="20" spans="1:10" ht="18" customHeight="1" x14ac:dyDescent="0.2">
      <c r="A20" s="565"/>
      <c r="B20" s="566"/>
      <c r="C20" s="567" t="s">
        <v>123</v>
      </c>
      <c r="D20" s="211"/>
      <c r="E20" s="181"/>
      <c r="F20" s="179"/>
      <c r="G20" s="179"/>
      <c r="H20" s="66"/>
      <c r="I20" s="7"/>
      <c r="J20" s="7"/>
    </row>
    <row r="21" spans="1:10" ht="18" customHeight="1" x14ac:dyDescent="0.2">
      <c r="A21" s="565"/>
      <c r="B21" s="566"/>
      <c r="C21" s="567" t="s">
        <v>195</v>
      </c>
      <c r="D21" s="211"/>
      <c r="E21" s="66"/>
      <c r="F21" s="66"/>
      <c r="G21" s="171"/>
      <c r="H21" s="171"/>
      <c r="I21" s="7"/>
      <c r="J21" s="7"/>
    </row>
    <row r="22" spans="1:10" ht="18" customHeight="1" x14ac:dyDescent="0.2">
      <c r="A22" s="159"/>
      <c r="B22" s="182"/>
      <c r="C22" s="582" t="str">
        <f>IF(E22=1,"STAGE COMPLETED",IF(E22=5,"STAGE COMPLETED","STAGE"))</f>
        <v>STAGE COMPLETED</v>
      </c>
      <c r="D22" s="196" t="s">
        <v>276</v>
      </c>
      <c r="E22" s="415">
        <f>IF(D22="Preliminary design",1,IF(D22="Design &amp; tender",2,IF(D22="Working drawing",3,IF(D22="Construction",4,IF(D22="Completion",5)))))</f>
        <v>1</v>
      </c>
      <c r="F22" s="178"/>
      <c r="G22" s="171"/>
      <c r="H22" s="178"/>
      <c r="I22" s="7"/>
      <c r="J22" s="7"/>
    </row>
    <row r="23" spans="1:10" ht="18" customHeight="1" x14ac:dyDescent="0.2">
      <c r="A23" s="579"/>
      <c r="B23" s="580"/>
      <c r="C23" s="583" t="s">
        <v>284</v>
      </c>
      <c r="D23" s="584">
        <v>1</v>
      </c>
      <c r="E23" s="581"/>
      <c r="F23" s="178"/>
      <c r="G23" s="171"/>
      <c r="H23" s="178"/>
      <c r="I23" s="7"/>
      <c r="J23" s="7"/>
    </row>
    <row r="24" spans="1:10" ht="18" customHeight="1" thickBot="1" x14ac:dyDescent="0.25">
      <c r="A24" s="1077" t="s">
        <v>223</v>
      </c>
      <c r="B24" s="1078"/>
      <c r="C24" s="1079"/>
      <c r="D24" s="198" t="s">
        <v>196</v>
      </c>
      <c r="E24" s="177"/>
      <c r="F24" s="178"/>
      <c r="G24" s="171"/>
      <c r="H24" s="175">
        <f>Scales!$C$3</f>
        <v>320000</v>
      </c>
      <c r="I24" s="7"/>
      <c r="J24" s="7"/>
    </row>
    <row r="25" spans="1:10" ht="18" hidden="1" customHeight="1" thickTop="1" thickBot="1" x14ac:dyDescent="0.25">
      <c r="A25" s="146"/>
      <c r="B25" s="147"/>
      <c r="C25" s="147"/>
      <c r="D25" s="205"/>
      <c r="E25" s="206"/>
      <c r="F25" s="207"/>
      <c r="G25" s="208"/>
      <c r="H25" s="171"/>
      <c r="I25" s="7"/>
      <c r="J25" s="7"/>
    </row>
    <row r="26" spans="1:10" ht="81" customHeight="1" thickTop="1" thickBot="1" x14ac:dyDescent="0.25">
      <c r="A26" s="1058" t="s">
        <v>220</v>
      </c>
      <c r="B26" s="1059"/>
      <c r="C26" s="1059"/>
      <c r="D26" s="1060"/>
      <c r="E26" s="549" t="s">
        <v>245</v>
      </c>
      <c r="F26" s="549" t="s">
        <v>242</v>
      </c>
      <c r="G26" s="549" t="s">
        <v>243</v>
      </c>
      <c r="H26" s="535" t="s">
        <v>145</v>
      </c>
      <c r="I26" s="7"/>
      <c r="J26" s="7"/>
    </row>
    <row r="27" spans="1:10" ht="24.75" customHeight="1" thickBot="1" x14ac:dyDescent="0.25">
      <c r="A27" s="1080" t="s">
        <v>236</v>
      </c>
      <c r="B27" s="1081"/>
      <c r="C27" s="1081"/>
      <c r="D27" s="1082"/>
      <c r="E27" s="550" t="s">
        <v>277</v>
      </c>
      <c r="F27" s="551">
        <f>IF(E27="ESTIMATES ONLY",1,2)</f>
        <v>1</v>
      </c>
      <c r="G27" s="552"/>
      <c r="H27" s="221"/>
      <c r="I27" s="7"/>
      <c r="J27" s="7"/>
    </row>
    <row r="28" spans="1:10" ht="45" customHeight="1" thickTop="1" x14ac:dyDescent="0.2">
      <c r="A28" s="1033" t="s">
        <v>226</v>
      </c>
      <c r="B28" s="1034"/>
      <c r="C28" s="1034"/>
      <c r="D28" s="1069"/>
      <c r="E28" s="553"/>
      <c r="F28" s="554"/>
      <c r="G28" s="553"/>
      <c r="H28" s="544">
        <f t="shared" ref="H28:H35" si="0">IF($C$7="b",IF($E$22&lt;4,E28,IF($E$22=4,F28,IF($E$22=5,G28))))</f>
        <v>0</v>
      </c>
      <c r="I28" s="7"/>
      <c r="J28" s="7"/>
    </row>
    <row r="29" spans="1:10" ht="33" customHeight="1" x14ac:dyDescent="0.2">
      <c r="A29" s="1066" t="s">
        <v>227</v>
      </c>
      <c r="B29" s="1067"/>
      <c r="C29" s="1067"/>
      <c r="D29" s="1068"/>
      <c r="E29" s="555"/>
      <c r="F29" s="556"/>
      <c r="G29" s="556"/>
      <c r="H29" s="545">
        <f t="shared" si="0"/>
        <v>0</v>
      </c>
      <c r="J29" s="7"/>
    </row>
    <row r="30" spans="1:10" ht="33" customHeight="1" x14ac:dyDescent="0.2">
      <c r="A30" s="1066" t="s">
        <v>228</v>
      </c>
      <c r="B30" s="1070"/>
      <c r="C30" s="1070"/>
      <c r="D30" s="1071"/>
      <c r="E30" s="555"/>
      <c r="F30" s="556"/>
      <c r="G30" s="556"/>
      <c r="H30" s="545">
        <f t="shared" si="0"/>
        <v>0</v>
      </c>
      <c r="J30" s="7"/>
    </row>
    <row r="31" spans="1:10" ht="33" customHeight="1" x14ac:dyDescent="0.2">
      <c r="A31" s="1066" t="s">
        <v>229</v>
      </c>
      <c r="B31" s="1070"/>
      <c r="C31" s="1070"/>
      <c r="D31" s="1071"/>
      <c r="E31" s="555"/>
      <c r="F31" s="556"/>
      <c r="G31" s="556"/>
      <c r="H31" s="545">
        <f t="shared" si="0"/>
        <v>0</v>
      </c>
      <c r="J31" s="7"/>
    </row>
    <row r="32" spans="1:10" ht="43.5" customHeight="1" x14ac:dyDescent="0.2">
      <c r="A32" s="1066" t="s">
        <v>230</v>
      </c>
      <c r="B32" s="1067"/>
      <c r="C32" s="1067"/>
      <c r="D32" s="1068"/>
      <c r="E32" s="555"/>
      <c r="F32" s="556"/>
      <c r="G32" s="556"/>
      <c r="H32" s="545">
        <f t="shared" si="0"/>
        <v>0</v>
      </c>
      <c r="J32" s="7"/>
    </row>
    <row r="33" spans="1:10" ht="43.5" customHeight="1" x14ac:dyDescent="0.2">
      <c r="A33" s="1066" t="s">
        <v>231</v>
      </c>
      <c r="B33" s="1067"/>
      <c r="C33" s="1067"/>
      <c r="D33" s="1068"/>
      <c r="E33" s="555"/>
      <c r="F33" s="556"/>
      <c r="G33" s="556"/>
      <c r="H33" s="545">
        <f t="shared" si="0"/>
        <v>0</v>
      </c>
      <c r="J33" s="7"/>
    </row>
    <row r="34" spans="1:10" ht="44.25" customHeight="1" x14ac:dyDescent="0.2">
      <c r="A34" s="1066" t="s">
        <v>232</v>
      </c>
      <c r="B34" s="1067"/>
      <c r="C34" s="1067"/>
      <c r="D34" s="1068"/>
      <c r="E34" s="555"/>
      <c r="F34" s="556"/>
      <c r="G34" s="556"/>
      <c r="H34" s="545">
        <f t="shared" si="0"/>
        <v>0</v>
      </c>
      <c r="J34" s="7"/>
    </row>
    <row r="35" spans="1:10" ht="48" customHeight="1" thickBot="1" x14ac:dyDescent="0.25">
      <c r="A35" s="1063" t="s">
        <v>233</v>
      </c>
      <c r="B35" s="1064"/>
      <c r="C35" s="1064"/>
      <c r="D35" s="1065"/>
      <c r="E35" s="557"/>
      <c r="F35" s="558"/>
      <c r="G35" s="558"/>
      <c r="H35" s="546">
        <f t="shared" si="0"/>
        <v>0</v>
      </c>
      <c r="J35" s="7"/>
    </row>
    <row r="36" spans="1:10" ht="31.5" customHeight="1" thickBot="1" x14ac:dyDescent="0.25">
      <c r="A36" s="1029" t="str">
        <f>CONCATENATE("TOTAL VALUE OF ALL WORK BY THE ENGINEER APPROPRIATE TO CLAUSE ",IF(D16=2003,"20. (1)","3.2.3"), " OF THE GAZETTE")</f>
        <v>TOTAL VALUE OF ALL WORK BY THE ENGINEER APPROPRIATE TO CLAUSE 3.2.3 OF THE GAZETTE</v>
      </c>
      <c r="B36" s="1073"/>
      <c r="C36" s="1073"/>
      <c r="D36" s="1074"/>
      <c r="E36" s="559">
        <f>SUM($E$28:$E$35)</f>
        <v>0</v>
      </c>
      <c r="F36" s="559">
        <f>SUM(F28:F35)</f>
        <v>0</v>
      </c>
      <c r="G36" s="559">
        <f>SUM(G28:G35)</f>
        <v>0</v>
      </c>
      <c r="H36" s="548">
        <f>SUM(H28:H35)</f>
        <v>0</v>
      </c>
    </row>
    <row r="37" spans="1:10" ht="31.5" customHeight="1" thickBot="1" x14ac:dyDescent="0.25">
      <c r="A37" s="1037" t="str">
        <f>IF(E22=5,IF(G36=H43,"","THE VALUE OF ( C) MUST BE THE SAME AS (D)"),"")</f>
        <v/>
      </c>
      <c r="B37" s="1038"/>
      <c r="C37" s="1038"/>
      <c r="D37" s="1038"/>
      <c r="E37" s="1039"/>
      <c r="F37" s="426" t="str">
        <f>IF($E$22=5,IF(#REF!=#REF!,"","ERROR"),"")</f>
        <v/>
      </c>
      <c r="G37" s="426" t="str">
        <f>IF($E$22=5,IF($H$43=$G$36,"","ERROR"),"")</f>
        <v/>
      </c>
      <c r="H37" s="425"/>
    </row>
    <row r="38" spans="1:10" ht="6.75" customHeight="1" thickTop="1" thickBot="1" x14ac:dyDescent="0.25">
      <c r="A38" s="418"/>
      <c r="B38" s="419"/>
      <c r="C38" s="419"/>
      <c r="D38" s="419"/>
      <c r="E38" s="420"/>
      <c r="F38" s="421"/>
      <c r="G38" s="421"/>
      <c r="H38" s="421"/>
    </row>
    <row r="39" spans="1:10" ht="8.25" customHeight="1" thickBot="1" x14ac:dyDescent="0.25">
      <c r="A39" s="1046"/>
      <c r="B39" s="1047"/>
      <c r="C39" s="1047"/>
      <c r="D39" s="1047"/>
      <c r="E39" s="422"/>
      <c r="F39" s="423"/>
      <c r="G39" s="424"/>
      <c r="H39" s="424"/>
      <c r="I39" s="7"/>
      <c r="J39" s="7"/>
    </row>
    <row r="40" spans="1:10" ht="64.5" customHeight="1" thickTop="1" thickBot="1" x14ac:dyDescent="0.25">
      <c r="A40" s="1042" t="s">
        <v>221</v>
      </c>
      <c r="B40" s="1043"/>
      <c r="C40" s="1043"/>
      <c r="D40" s="1043"/>
      <c r="E40" s="1044"/>
      <c r="F40" s="1045"/>
      <c r="G40" s="560" t="s">
        <v>244</v>
      </c>
      <c r="H40" s="561" t="s">
        <v>145</v>
      </c>
      <c r="I40" s="7"/>
      <c r="J40" s="7"/>
    </row>
    <row r="41" spans="1:10" ht="25.5" customHeight="1" thickTop="1" x14ac:dyDescent="0.2">
      <c r="A41" s="1033" t="s">
        <v>234</v>
      </c>
      <c r="B41" s="1034"/>
      <c r="C41" s="1034"/>
      <c r="D41" s="1034"/>
      <c r="E41" s="1035"/>
      <c r="F41" s="1036"/>
      <c r="G41" s="543"/>
      <c r="H41" s="562">
        <f>IF($E$22&gt;3,G41,0)</f>
        <v>0</v>
      </c>
    </row>
    <row r="42" spans="1:10" ht="30" customHeight="1" thickBot="1" x14ac:dyDescent="0.25">
      <c r="A42" s="1026" t="s">
        <v>235</v>
      </c>
      <c r="B42" s="1027"/>
      <c r="C42" s="1027"/>
      <c r="D42" s="1027"/>
      <c r="E42" s="1028"/>
      <c r="F42" s="1028"/>
      <c r="G42" s="563"/>
      <c r="H42" s="564">
        <f>IF($E$22&gt;3,G42,0)</f>
        <v>0</v>
      </c>
    </row>
    <row r="43" spans="1:10" ht="34.5" customHeight="1" thickBot="1" x14ac:dyDescent="0.25">
      <c r="A43" s="1029" t="str">
        <f>CONCATENATE("TOTAL VALUE OF ALL WORK COMPLETED APPROPRIATE TO CLAUSE ",IF($D$16=2003,"20. (1)","3.2.3.(1)"), " OF THE GAZETTE")</f>
        <v>TOTAL VALUE OF ALL WORK COMPLETED APPROPRIATE TO CLAUSE 3.2.3.(1) OF THE GAZETTE</v>
      </c>
      <c r="B43" s="1030"/>
      <c r="C43" s="1030"/>
      <c r="D43" s="1030"/>
      <c r="E43" s="1031"/>
      <c r="F43" s="1032"/>
      <c r="G43" s="547">
        <f>G41+G42</f>
        <v>0</v>
      </c>
      <c r="H43" s="548">
        <f>H41+H42</f>
        <v>0</v>
      </c>
    </row>
    <row r="44" spans="1:10" x14ac:dyDescent="0.2">
      <c r="A44" s="15"/>
      <c r="B44" s="15"/>
      <c r="C44" s="15"/>
      <c r="D44" s="15"/>
      <c r="E44" s="15"/>
      <c r="F44" s="15"/>
      <c r="G44" s="17"/>
    </row>
    <row r="53" ht="18.75" customHeight="1" x14ac:dyDescent="0.2"/>
    <row r="60" ht="25.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102" spans="1:8" x14ac:dyDescent="0.2">
      <c r="A102" s="1"/>
      <c r="B102" s="1"/>
      <c r="C102" s="1"/>
      <c r="D102" s="1"/>
      <c r="E102" s="1"/>
      <c r="F102" s="1"/>
      <c r="G102" s="1"/>
      <c r="H102" s="1"/>
    </row>
    <row r="103" spans="1:8" x14ac:dyDescent="0.2">
      <c r="A103" s="1024"/>
      <c r="B103" s="1025"/>
      <c r="C103" s="1025"/>
      <c r="D103" s="1025"/>
      <c r="E103" s="1025"/>
      <c r="F103" s="1025"/>
      <c r="G103" s="1025"/>
      <c r="H103" s="1025"/>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28">
    <mergeCell ref="A1:H1"/>
    <mergeCell ref="A35:D35"/>
    <mergeCell ref="A29:D29"/>
    <mergeCell ref="A28:D28"/>
    <mergeCell ref="A30:D30"/>
    <mergeCell ref="D11:G11"/>
    <mergeCell ref="D9:H9"/>
    <mergeCell ref="A34:D34"/>
    <mergeCell ref="A33:D33"/>
    <mergeCell ref="A31:D31"/>
    <mergeCell ref="A24:C24"/>
    <mergeCell ref="A27:D27"/>
    <mergeCell ref="A32:D32"/>
    <mergeCell ref="E2:G2"/>
    <mergeCell ref="A40:F40"/>
    <mergeCell ref="A39:D39"/>
    <mergeCell ref="E3:G3"/>
    <mergeCell ref="E16:F16"/>
    <mergeCell ref="D8:H8"/>
    <mergeCell ref="D10:G10"/>
    <mergeCell ref="F4:G4"/>
    <mergeCell ref="A26:D26"/>
    <mergeCell ref="A36:D36"/>
    <mergeCell ref="A103:H103"/>
    <mergeCell ref="A42:F42"/>
    <mergeCell ref="A43:F43"/>
    <mergeCell ref="A41:F41"/>
    <mergeCell ref="A37:E37"/>
  </mergeCells>
  <phoneticPr fontId="69" type="noConversion"/>
  <dataValidations disablePrompts="1" count="5">
    <dataValidation type="list" allowBlank="1" showInputMessage="1" showErrorMessage="1" sqref="E27">
      <formula1>"ESTIMATES ONLY, TENDER VALUES"</formula1>
    </dataValidation>
    <dataValidation type="list" allowBlank="1" showInputMessage="1" showErrorMessage="1" sqref="D16">
      <formula1>"2004"</formula1>
    </dataValidation>
    <dataValidation type="list" allowBlank="1" showInputMessage="1" showErrorMessage="1" sqref="D7">
      <formula1>"BUILDING PROJECT"</formula1>
    </dataValidation>
    <dataValidation type="list" allowBlank="1" showInputMessage="1" showErrorMessage="1" sqref="D22">
      <formula1>"PRELIMINARY DESIGN, DESIGN &amp; TENDER,WORKING DRAWING,CONSTRUCTION,COMPLETION"</formula1>
    </dataValidation>
    <dataValidation type="list" allowBlank="1" showInputMessage="1" showErrorMessage="1" sqref="E25 D24">
      <formula1>"Y,N"</formula1>
    </dataValidation>
  </dataValidations>
  <printOptions horizontalCentered="1"/>
  <pageMargins left="0.74803149606299213" right="0.59055118110236227" top="0.78740157480314965" bottom="0.78740157480314965" header="0.51181102362204722" footer="0.51181102362204722"/>
  <pageSetup paperSize="9" scale="49"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sheetPr>
  <dimension ref="A1:Q88"/>
  <sheetViews>
    <sheetView topLeftCell="A55" zoomScale="75" zoomScaleNormal="75" zoomScaleSheetLayoutView="75" workbookViewId="0">
      <selection activeCell="O11" sqref="O11"/>
    </sheetView>
  </sheetViews>
  <sheetFormatPr defaultRowHeight="15" x14ac:dyDescent="0.2"/>
  <cols>
    <col min="1" max="1" width="13.33203125" customWidth="1"/>
    <col min="2" max="2" width="20.77734375" customWidth="1"/>
    <col min="3" max="3" width="4.33203125" customWidth="1"/>
    <col min="4" max="4" width="5" customWidth="1"/>
    <col min="5" max="5" width="4.33203125" customWidth="1"/>
    <col min="6" max="6" width="2.44140625" customWidth="1"/>
    <col min="7" max="7" width="4.109375" customWidth="1"/>
    <col min="8" max="8" width="1.88671875" customWidth="1"/>
    <col min="9" max="9" width="4.33203125" customWidth="1"/>
    <col min="10" max="10" width="3.88671875" customWidth="1"/>
    <col min="11" max="11" width="12.21875" customWidth="1"/>
    <col min="12" max="12" width="3.77734375" customWidth="1"/>
    <col min="13" max="13" width="13.88671875" customWidth="1"/>
    <col min="14" max="14" width="4.33203125" customWidth="1"/>
    <col min="15" max="15" width="16" customWidth="1"/>
    <col min="16" max="16" width="2.88671875" customWidth="1"/>
    <col min="17" max="17" width="18.77734375" customWidth="1"/>
  </cols>
  <sheetData>
    <row r="1" spans="1:17" ht="30" customHeight="1" thickTop="1" x14ac:dyDescent="0.2">
      <c r="A1" s="203"/>
      <c r="B1" s="3"/>
      <c r="C1" s="3"/>
      <c r="D1" s="1127" t="s">
        <v>132</v>
      </c>
      <c r="E1" s="1127"/>
      <c r="F1" s="1127"/>
      <c r="G1" s="1128"/>
      <c r="H1" s="1129"/>
      <c r="I1" s="1129"/>
      <c r="J1" s="3"/>
      <c r="K1" s="1130" t="str">
        <f>'Input Data'!E2</f>
        <v>STRUCTURAL ENGINEERING SERVICES</v>
      </c>
      <c r="L1" s="1131"/>
      <c r="M1" s="1131"/>
      <c r="N1" s="1132"/>
      <c r="O1" s="1133"/>
      <c r="P1" s="1133"/>
      <c r="Q1" s="1134"/>
    </row>
    <row r="2" spans="1:17" ht="37.5" customHeight="1" x14ac:dyDescent="0.2">
      <c r="A2" s="4"/>
      <c r="B2" s="2"/>
      <c r="C2" s="5"/>
      <c r="D2" s="5"/>
      <c r="E2" s="66"/>
      <c r="F2" s="202"/>
      <c r="G2" s="204"/>
      <c r="H2" s="204"/>
      <c r="I2" s="5"/>
      <c r="J2" s="5"/>
      <c r="K2" s="1135" t="str">
        <f>'Input Data'!E3</f>
        <v>BUILDING PROJECT: 2004 FEES</v>
      </c>
      <c r="L2" s="1136"/>
      <c r="M2" s="1136"/>
      <c r="N2" s="1136"/>
      <c r="O2" s="1137"/>
      <c r="P2" s="1137"/>
      <c r="Q2" s="1138"/>
    </row>
    <row r="3" spans="1:17" ht="23.25" x14ac:dyDescent="0.2">
      <c r="A3" s="146"/>
      <c r="B3" s="147"/>
      <c r="C3" s="1139" t="s">
        <v>225</v>
      </c>
      <c r="D3" s="1140"/>
      <c r="E3" s="1140"/>
      <c r="F3" s="1140"/>
      <c r="G3" s="1140"/>
      <c r="H3" s="1140"/>
      <c r="I3" s="1140"/>
      <c r="J3" s="1140"/>
      <c r="K3" s="2"/>
      <c r="L3" s="2"/>
      <c r="M3" s="2"/>
      <c r="N3" s="2"/>
      <c r="O3" s="2"/>
      <c r="P3" s="500" t="str">
        <f>'Input Data'!H3</f>
        <v>Version 3.1  2012-10</v>
      </c>
      <c r="Q3" s="6"/>
    </row>
    <row r="4" spans="1:17" ht="21" customHeight="1" x14ac:dyDescent="0.2">
      <c r="A4" s="220"/>
      <c r="B4" s="147"/>
      <c r="C4" s="147"/>
      <c r="D4" s="147"/>
      <c r="E4" s="147"/>
      <c r="F4" s="174"/>
      <c r="G4" s="174"/>
      <c r="H4" s="174"/>
      <c r="I4" s="174"/>
      <c r="J4" s="174"/>
      <c r="K4" s="174"/>
      <c r="L4" s="147"/>
      <c r="M4" s="147"/>
      <c r="N4" s="147"/>
      <c r="O4" s="147"/>
      <c r="P4" s="66"/>
      <c r="Q4" s="81"/>
    </row>
    <row r="5" spans="1:17" x14ac:dyDescent="0.2">
      <c r="A5" s="67" t="s">
        <v>21</v>
      </c>
      <c r="B5" s="1144">
        <f>'Input Data'!$D$8</f>
        <v>0</v>
      </c>
      <c r="C5" s="1145"/>
      <c r="D5" s="1145"/>
      <c r="E5" s="1145"/>
      <c r="F5" s="1145"/>
      <c r="G5" s="1145"/>
      <c r="H5" s="1145"/>
      <c r="I5" s="1145"/>
      <c r="J5" s="1145"/>
      <c r="K5" s="1145"/>
      <c r="L5" s="1145"/>
      <c r="M5" s="1145"/>
      <c r="N5" s="68"/>
      <c r="O5" s="68"/>
      <c r="P5" s="32"/>
      <c r="Q5" s="34"/>
    </row>
    <row r="6" spans="1:17" x14ac:dyDescent="0.2">
      <c r="A6" s="69"/>
      <c r="B6" s="1144">
        <f>'Input Data'!$D$9</f>
        <v>0</v>
      </c>
      <c r="C6" s="1145"/>
      <c r="D6" s="1145"/>
      <c r="E6" s="1145"/>
      <c r="F6" s="1145"/>
      <c r="G6" s="1145"/>
      <c r="H6" s="1145"/>
      <c r="I6" s="1145"/>
      <c r="J6" s="1145"/>
      <c r="K6" s="1145"/>
      <c r="L6" s="1145"/>
      <c r="M6" s="1145"/>
      <c r="N6" s="68"/>
      <c r="O6" s="68"/>
      <c r="P6" s="32"/>
      <c r="Q6" s="34"/>
    </row>
    <row r="7" spans="1:17" x14ac:dyDescent="0.2">
      <c r="A7" s="67" t="s">
        <v>22</v>
      </c>
      <c r="B7" s="1145">
        <f>'Input Data'!$D$10</f>
        <v>0</v>
      </c>
      <c r="C7" s="1145"/>
      <c r="D7" s="1145"/>
      <c r="E7" s="1145"/>
      <c r="F7" s="1145"/>
      <c r="G7" s="1145"/>
      <c r="H7" s="1145"/>
      <c r="I7" s="1145"/>
      <c r="J7" s="1145"/>
      <c r="K7" s="1145"/>
      <c r="L7" s="1145"/>
      <c r="M7" s="1145"/>
      <c r="N7" s="68"/>
      <c r="O7" s="68"/>
      <c r="P7" s="32"/>
      <c r="Q7" s="34"/>
    </row>
    <row r="8" spans="1:17" ht="29.25" customHeight="1" thickBot="1" x14ac:dyDescent="0.25">
      <c r="A8" s="70" t="s">
        <v>19</v>
      </c>
      <c r="B8" s="1149">
        <f>'Input Data'!$D$11</f>
        <v>0</v>
      </c>
      <c r="C8" s="1150"/>
      <c r="D8" s="1150"/>
      <c r="E8" s="1150"/>
      <c r="F8" s="1150"/>
      <c r="G8" s="1150"/>
      <c r="H8" s="1150"/>
      <c r="I8" s="1150"/>
      <c r="J8" s="1150"/>
      <c r="K8" s="1150"/>
      <c r="L8" s="155" t="s">
        <v>204</v>
      </c>
      <c r="M8" s="154">
        <f>'Input Data'!D12</f>
        <v>0</v>
      </c>
      <c r="N8" s="156" t="s">
        <v>205</v>
      </c>
      <c r="O8" s="1102">
        <f>'Input Data'!F12</f>
        <v>0</v>
      </c>
      <c r="P8" s="1103"/>
      <c r="Q8" s="73"/>
    </row>
    <row r="9" spans="1:17" ht="16.5" thickTop="1" x14ac:dyDescent="0.2">
      <c r="A9" s="1104" t="s">
        <v>199</v>
      </c>
      <c r="B9" s="1105"/>
      <c r="C9" s="74"/>
      <c r="D9" s="1106">
        <f>'Input Data'!F4</f>
        <v>0</v>
      </c>
      <c r="E9" s="1106"/>
      <c r="F9" s="1106"/>
      <c r="G9" s="1106"/>
      <c r="H9" s="1106"/>
      <c r="I9" s="1106"/>
      <c r="J9" s="201" t="s">
        <v>201</v>
      </c>
      <c r="K9" s="199">
        <f>'Input Data'!F5</f>
        <v>0</v>
      </c>
      <c r="L9" s="133" t="s">
        <v>202</v>
      </c>
      <c r="M9" s="147"/>
      <c r="N9" s="147"/>
      <c r="O9" s="1110">
        <f>'Input Data'!D4</f>
        <v>0</v>
      </c>
      <c r="P9" s="1111"/>
      <c r="Q9" s="1112"/>
    </row>
    <row r="10" spans="1:17" ht="15.75" x14ac:dyDescent="0.2">
      <c r="A10" s="67" t="s">
        <v>117</v>
      </c>
      <c r="B10" s="32"/>
      <c r="C10" s="75"/>
      <c r="D10" s="1146">
        <f>'Input Data'!D13</f>
        <v>0</v>
      </c>
      <c r="E10" s="1146"/>
      <c r="F10" s="1146"/>
      <c r="G10" s="1146"/>
      <c r="H10" s="1146"/>
      <c r="I10" s="1147"/>
      <c r="J10" s="151" t="s">
        <v>224</v>
      </c>
      <c r="K10" s="200">
        <f>'Input Data'!F6</f>
        <v>0</v>
      </c>
      <c r="L10" s="133" t="s">
        <v>203</v>
      </c>
      <c r="M10" s="147"/>
      <c r="N10" s="147"/>
      <c r="O10" s="654">
        <f>'Input Data'!$D$5</f>
        <v>0</v>
      </c>
      <c r="P10" s="147"/>
      <c r="Q10" s="77"/>
    </row>
    <row r="11" spans="1:17" ht="15.75" x14ac:dyDescent="0.2">
      <c r="A11" s="1107" t="s">
        <v>191</v>
      </c>
      <c r="B11" s="1108"/>
      <c r="C11" s="147"/>
      <c r="D11" s="1109">
        <f>'Input Data'!D14</f>
        <v>0</v>
      </c>
      <c r="E11" s="1109"/>
      <c r="F11" s="1109"/>
      <c r="G11" s="1109"/>
      <c r="H11" s="1109"/>
      <c r="I11" s="1109"/>
      <c r="J11" s="75"/>
      <c r="K11" s="75"/>
      <c r="L11" s="78" t="s">
        <v>20</v>
      </c>
      <c r="M11" s="32"/>
      <c r="N11" s="75"/>
      <c r="O11" s="655">
        <f>'Input Data'!$D$19</f>
        <v>0</v>
      </c>
      <c r="Q11" s="77"/>
    </row>
    <row r="12" spans="1:17" ht="15.75" x14ac:dyDescent="0.2">
      <c r="A12" s="67" t="s">
        <v>123</v>
      </c>
      <c r="B12" s="32"/>
      <c r="C12" s="75"/>
      <c r="D12" s="1148">
        <f>'Input Data'!$D$20</f>
        <v>0</v>
      </c>
      <c r="E12" s="1148"/>
      <c r="F12" s="1148"/>
      <c r="G12" s="1148"/>
      <c r="H12" s="1148"/>
      <c r="I12" s="1147"/>
      <c r="J12" s="75"/>
      <c r="K12" s="75"/>
      <c r="L12" s="150" t="s">
        <v>124</v>
      </c>
      <c r="M12" s="148"/>
      <c r="N12" s="148"/>
      <c r="O12" s="79" t="str">
        <f>'Input Data'!D22</f>
        <v>PRELIMINARY DESIGN</v>
      </c>
      <c r="P12" s="66"/>
      <c r="Q12" s="77"/>
    </row>
    <row r="13" spans="1:17" ht="15.75" x14ac:dyDescent="0.2">
      <c r="A13" s="67" t="s">
        <v>34</v>
      </c>
      <c r="B13" s="32"/>
      <c r="C13" s="75"/>
      <c r="D13" s="1093">
        <f>'Input Data'!$D$15</f>
        <v>0</v>
      </c>
      <c r="E13" s="1093"/>
      <c r="F13" s="1093"/>
      <c r="G13" s="1093"/>
      <c r="H13" s="1093"/>
      <c r="I13" s="1093"/>
      <c r="J13" s="75"/>
      <c r="K13" s="135"/>
      <c r="L13" s="151" t="s">
        <v>143</v>
      </c>
      <c r="M13" s="147"/>
      <c r="N13" s="68"/>
      <c r="O13" s="152">
        <f>'Input Data'!D18</f>
        <v>0</v>
      </c>
      <c r="P13" s="147"/>
      <c r="Q13" s="149"/>
    </row>
    <row r="14" spans="1:17" x14ac:dyDescent="0.2">
      <c r="A14" s="67" t="s">
        <v>35</v>
      </c>
      <c r="B14" s="32"/>
      <c r="C14" s="147"/>
      <c r="D14" s="1099" t="str">
        <f>'Input Data'!$G$16</f>
        <v>No 26180 of 2 April 2004</v>
      </c>
      <c r="E14" s="1100"/>
      <c r="F14" s="1100"/>
      <c r="G14" s="1100"/>
      <c r="H14" s="1100"/>
      <c r="I14" s="1100"/>
      <c r="J14" s="1100"/>
      <c r="K14" s="134"/>
      <c r="L14" s="1091" t="s">
        <v>23</v>
      </c>
      <c r="M14" s="1092"/>
      <c r="N14" s="1092"/>
      <c r="O14" s="80">
        <f>'Input Data'!$D$21</f>
        <v>0</v>
      </c>
      <c r="P14" s="66"/>
      <c r="Q14" s="81"/>
    </row>
    <row r="15" spans="1:17" ht="15.75" thickBot="1" x14ac:dyDescent="0.25">
      <c r="A15" s="70" t="s">
        <v>129</v>
      </c>
      <c r="B15" s="72"/>
      <c r="C15" s="147"/>
      <c r="D15" s="1125" t="str">
        <f>IF('Input Data'!$C$7="e", "USE INVOICE FOR ENGINEERING PROJECT","BUILDING PROJECT")</f>
        <v>BUILDING PROJECT</v>
      </c>
      <c r="E15" s="1126"/>
      <c r="F15" s="1126"/>
      <c r="G15" s="1126"/>
      <c r="H15" s="1126"/>
      <c r="I15" s="1126"/>
      <c r="J15" s="1126"/>
      <c r="K15" s="71"/>
      <c r="L15" s="1116" t="s">
        <v>125</v>
      </c>
      <c r="M15" s="1092"/>
      <c r="N15" s="1092"/>
      <c r="O15" s="76">
        <f>'Input Data'!D6</f>
        <v>0</v>
      </c>
      <c r="P15" s="147"/>
      <c r="Q15" s="82"/>
    </row>
    <row r="16" spans="1:17" ht="24.75" customHeight="1" thickTop="1" thickBot="1" x14ac:dyDescent="0.25">
      <c r="A16" s="1094"/>
      <c r="B16" s="1095"/>
      <c r="C16" s="1095"/>
      <c r="D16" s="1095"/>
      <c r="E16" s="1095"/>
      <c r="F16" s="1095"/>
      <c r="G16" s="1095"/>
      <c r="H16" s="1095"/>
      <c r="I16" s="1095"/>
      <c r="J16" s="153"/>
      <c r="K16" s="131"/>
      <c r="L16" s="1096" t="s">
        <v>141</v>
      </c>
      <c r="M16" s="1097"/>
      <c r="N16" s="1097"/>
      <c r="O16" s="1097"/>
      <c r="P16" s="1098"/>
      <c r="Q16" s="622">
        <f>IF('Input Data'!$F$27=1,80%*'Input Data'!$H$36,'Input Data'!$H$36)</f>
        <v>0</v>
      </c>
    </row>
    <row r="17" spans="1:17" ht="21.75" customHeight="1" thickTop="1" x14ac:dyDescent="0.2">
      <c r="A17" s="428" t="s">
        <v>151</v>
      </c>
      <c r="B17" s="83"/>
      <c r="C17" s="83"/>
      <c r="D17" s="83"/>
      <c r="E17" s="83"/>
      <c r="F17" s="83"/>
      <c r="G17" s="83"/>
      <c r="H17" s="83"/>
      <c r="I17" s="83"/>
      <c r="J17" s="83"/>
      <c r="K17" s="83"/>
      <c r="L17" s="83"/>
      <c r="M17" s="83"/>
      <c r="N17" s="83"/>
      <c r="O17" s="83"/>
      <c r="P17" s="83"/>
      <c r="Q17" s="623"/>
    </row>
    <row r="18" spans="1:17" ht="18" x14ac:dyDescent="0.2">
      <c r="A18" s="427"/>
      <c r="B18" s="30"/>
      <c r="C18" s="33"/>
      <c r="D18" s="42"/>
      <c r="E18" s="42"/>
      <c r="F18" s="42"/>
      <c r="G18" s="42"/>
      <c r="H18" s="42"/>
      <c r="I18" s="44"/>
      <c r="J18" s="45"/>
      <c r="K18" s="35">
        <f>IF('Input Data'!$C$7="b",IF('Input Data'!$C$16=1,VLOOKUP($Q$16,SCALE_2003B,3),IF('Input Data'!$C$16=2,VLOOKUP($Q$16,SCALE_2004B,3),IF('Input Data'!$C$16=3,VLOOKUP($Q$16,SCALE_2005B,3),IF('Input Data'!$C$16=4,VLOOKUP($Q$16,SCALE_2006B,3))))))</f>
        <v>0</v>
      </c>
      <c r="L18" s="84" t="s">
        <v>126</v>
      </c>
      <c r="M18" s="85">
        <f>IF('Input Data'!$C$7="b",IF('Input Data'!$C$16=1,VLOOKUP($Q$16,SCALE_2003B,4),IF('Input Data'!$C$16=2,VLOOKUP($Q$16,SCALE_2004B,4),IF('Input Data'!$C$16=3,VLOOKUP($Q$16,SCALE_2005B,4),IF('Input Data'!$C$16=4,VLOOKUP($Q$16,SCALE_2006B,4),0)))))</f>
        <v>0.125</v>
      </c>
      <c r="N18" s="86" t="s">
        <v>1</v>
      </c>
      <c r="O18" s="87">
        <f>$Q$16-(IF('Input Data'!$C$7="b",IF('Input Data'!$C$16=1,VLOOKUP($Q$16,SCALE_2003B,1),IF('Input Data'!$C$16=2,VLOOKUP($Q$16,SCALE_2004B,1),IF('Input Data'!$C$16=3,VLOOKUP($Q$16,SCALE_2005B,1),IF('Input Data'!$C$16=4,VLOOKUP($Q$16,SCALE_2006B,1),$Q$16))))))</f>
        <v>0</v>
      </c>
      <c r="P18" s="88" t="s">
        <v>3</v>
      </c>
      <c r="Q18" s="624">
        <f>IF('Input Data'!H36&gt;'Input Data'!H24,(K18+M18*O18),0)</f>
        <v>0</v>
      </c>
    </row>
    <row r="19" spans="1:17" ht="8.25" customHeight="1" x14ac:dyDescent="0.2">
      <c r="A19" s="89"/>
      <c r="B19" s="30"/>
      <c r="C19" s="33"/>
      <c r="D19" s="90"/>
      <c r="E19" s="90"/>
      <c r="F19" s="90"/>
      <c r="G19" s="90"/>
      <c r="H19" s="90"/>
      <c r="I19" s="33"/>
      <c r="J19" s="33"/>
      <c r="K19" s="91"/>
      <c r="L19" s="92"/>
      <c r="M19" s="93"/>
      <c r="N19" s="86"/>
      <c r="O19" s="35"/>
      <c r="P19" s="35"/>
      <c r="Q19" s="625"/>
    </row>
    <row r="20" spans="1:17" ht="12" customHeight="1" x14ac:dyDescent="0.2">
      <c r="A20" s="146"/>
      <c r="B20" s="147"/>
      <c r="C20" s="147"/>
      <c r="D20" s="147"/>
      <c r="E20" s="183"/>
      <c r="F20" s="183"/>
      <c r="G20" s="183"/>
      <c r="H20" s="183"/>
      <c r="I20" s="94"/>
      <c r="J20" s="95"/>
      <c r="K20" s="35"/>
      <c r="L20" s="96"/>
      <c r="M20" s="85"/>
      <c r="N20" s="86"/>
      <c r="O20" s="87"/>
      <c r="P20" s="88"/>
      <c r="Q20" s="624"/>
    </row>
    <row r="21" spans="1:17" ht="15" customHeight="1" x14ac:dyDescent="0.2">
      <c r="A21" s="146"/>
      <c r="B21" s="147"/>
      <c r="C21" s="147"/>
      <c r="D21" s="147"/>
      <c r="E21" s="183"/>
      <c r="F21" s="183"/>
      <c r="G21" s="183"/>
      <c r="H21" s="183"/>
      <c r="I21" s="94"/>
      <c r="J21" s="95"/>
      <c r="K21" s="35"/>
      <c r="L21" s="96"/>
      <c r="M21" s="147"/>
      <c r="N21" s="97" t="s">
        <v>144</v>
      </c>
      <c r="O21" s="87"/>
      <c r="P21" s="88"/>
      <c r="Q21" s="626">
        <f>SUM(Q18:Q20)</f>
        <v>0</v>
      </c>
    </row>
    <row r="22" spans="1:17" ht="7.5" customHeight="1" thickBot="1" x14ac:dyDescent="0.25">
      <c r="A22" s="98"/>
      <c r="B22" s="51"/>
      <c r="C22" s="99"/>
      <c r="D22" s="100"/>
      <c r="E22" s="100"/>
      <c r="F22" s="100"/>
      <c r="G22" s="100"/>
      <c r="H22" s="100"/>
      <c r="I22" s="99"/>
      <c r="J22" s="99"/>
      <c r="K22" s="101"/>
      <c r="L22" s="102"/>
      <c r="M22" s="103"/>
      <c r="N22" s="104"/>
      <c r="O22" s="102"/>
      <c r="P22" s="102"/>
      <c r="Q22" s="627"/>
    </row>
    <row r="23" spans="1:17" ht="21" customHeight="1" thickTop="1" x14ac:dyDescent="0.2">
      <c r="A23" s="105" t="s">
        <v>152</v>
      </c>
      <c r="B23" s="30"/>
      <c r="C23" s="33"/>
      <c r="D23" s="90"/>
      <c r="E23" s="90"/>
      <c r="F23" s="90"/>
      <c r="G23" s="90"/>
      <c r="H23" s="90"/>
      <c r="I23" s="33"/>
      <c r="J23" s="33"/>
      <c r="K23" s="91"/>
      <c r="L23" s="35"/>
      <c r="M23" s="93"/>
      <c r="N23" s="86"/>
      <c r="O23" s="35"/>
      <c r="P23" s="35"/>
      <c r="Q23" s="628"/>
    </row>
    <row r="24" spans="1:17" x14ac:dyDescent="0.2">
      <c r="A24" s="1123" t="s">
        <v>216</v>
      </c>
      <c r="B24" s="1121"/>
      <c r="C24" s="30"/>
      <c r="D24" s="30"/>
      <c r="E24" s="30"/>
      <c r="F24" s="30"/>
      <c r="G24" s="30"/>
      <c r="H24" s="30"/>
      <c r="I24" s="147"/>
      <c r="J24" s="42"/>
      <c r="K24" s="619">
        <f>IF('Input Data'!$E$22=1,Scales!$G$12,IF('Input Data'!$E$22=2,Scales!$G$13,IF('Input Data'!$E$22=3,Scales!$G$14,0.75)))</f>
        <v>0.2</v>
      </c>
      <c r="L24" s="88" t="s">
        <v>2</v>
      </c>
      <c r="M24" s="35">
        <f>'Input Data'!$H$28</f>
        <v>0</v>
      </c>
      <c r="N24" s="86" t="s">
        <v>27</v>
      </c>
      <c r="O24" s="35">
        <f>$Q$18</f>
        <v>0</v>
      </c>
      <c r="P24" s="91"/>
      <c r="Q24" s="625">
        <f>IF('Input Data'!D24="Y",0,IF(M25=0,0,K24*M24/M25*O24))</f>
        <v>0</v>
      </c>
    </row>
    <row r="25" spans="1:17" x14ac:dyDescent="0.2">
      <c r="A25" s="1124"/>
      <c r="B25" s="1121"/>
      <c r="C25" s="30"/>
      <c r="D25" s="30"/>
      <c r="E25" s="30"/>
      <c r="F25" s="30"/>
      <c r="G25" s="30"/>
      <c r="H25" s="30"/>
      <c r="I25" s="106"/>
      <c r="J25" s="90"/>
      <c r="K25" s="94"/>
      <c r="L25" s="35"/>
      <c r="M25" s="429">
        <f>'Input Data'!H36</f>
        <v>0</v>
      </c>
      <c r="N25" s="86"/>
      <c r="O25" s="35"/>
      <c r="P25" s="91"/>
      <c r="Q25" s="625"/>
    </row>
    <row r="26" spans="1:17" ht="8.25" customHeight="1" x14ac:dyDescent="0.2">
      <c r="A26" s="31"/>
      <c r="B26" s="19"/>
      <c r="C26" s="30"/>
      <c r="D26" s="30"/>
      <c r="E26" s="30"/>
      <c r="F26" s="30"/>
      <c r="G26" s="30"/>
      <c r="H26" s="30"/>
      <c r="I26" s="107"/>
      <c r="J26" s="95"/>
      <c r="K26" s="43"/>
      <c r="L26" s="108"/>
      <c r="M26" s="108"/>
      <c r="N26" s="109"/>
      <c r="O26" s="108"/>
      <c r="P26" s="108"/>
      <c r="Q26" s="629"/>
    </row>
    <row r="27" spans="1:17" ht="18.75" customHeight="1" x14ac:dyDescent="0.2">
      <c r="A27" s="1118" t="s">
        <v>217</v>
      </c>
      <c r="B27" s="1119"/>
      <c r="C27" s="1120"/>
      <c r="D27" s="1121"/>
      <c r="E27" s="185"/>
      <c r="F27" s="185"/>
      <c r="G27" s="94"/>
      <c r="H27" s="185"/>
      <c r="I27" s="107">
        <f>IF('Input Data'!$H$29&gt;0,1.25,0)</f>
        <v>0</v>
      </c>
      <c r="J27" s="42" t="s">
        <v>1</v>
      </c>
      <c r="K27" s="619">
        <f>IF('Input Data'!$E$22=1,Scales!$G$12,IF('Input Data'!$E$22=2,Scales!$G$13,IF('Input Data'!$E$22=3,Scales!$G$14,0.75)))</f>
        <v>0.2</v>
      </c>
      <c r="L27" s="88" t="s">
        <v>2</v>
      </c>
      <c r="M27" s="35">
        <f>'Input Data'!$H$29</f>
        <v>0</v>
      </c>
      <c r="N27" s="86" t="s">
        <v>27</v>
      </c>
      <c r="O27" s="35">
        <f>$Q$18</f>
        <v>0</v>
      </c>
      <c r="P27" s="35"/>
      <c r="Q27" s="625">
        <f>IF('Input Data'!D24="Y",0,IF(M28=0,0,I27*K27*M27/M28*O27))</f>
        <v>0</v>
      </c>
    </row>
    <row r="28" spans="1:17" ht="15" customHeight="1" x14ac:dyDescent="0.2">
      <c r="A28" s="1122"/>
      <c r="B28" s="1100"/>
      <c r="C28" s="1100"/>
      <c r="D28" s="1100"/>
      <c r="E28" s="30"/>
      <c r="F28" s="30"/>
      <c r="G28" s="30"/>
      <c r="H28" s="30"/>
      <c r="I28" s="107"/>
      <c r="J28" s="95"/>
      <c r="K28" s="43"/>
      <c r="L28" s="108"/>
      <c r="M28" s="429">
        <f>'Input Data'!H36</f>
        <v>0</v>
      </c>
      <c r="N28" s="109"/>
      <c r="O28" s="108"/>
      <c r="P28" s="108"/>
      <c r="Q28" s="629"/>
    </row>
    <row r="29" spans="1:17" ht="8.25" customHeight="1" x14ac:dyDescent="0.2">
      <c r="A29" s="21"/>
      <c r="B29" s="22"/>
      <c r="C29" s="22"/>
      <c r="D29" s="22"/>
      <c r="E29" s="30"/>
      <c r="F29" s="30"/>
      <c r="G29" s="30"/>
      <c r="H29" s="30"/>
      <c r="I29" s="107"/>
      <c r="J29" s="95"/>
      <c r="K29" s="94"/>
      <c r="L29" s="88"/>
      <c r="M29" s="110"/>
      <c r="N29" s="109"/>
      <c r="O29" s="110"/>
      <c r="P29" s="108"/>
      <c r="Q29" s="629"/>
    </row>
    <row r="30" spans="1:17" ht="16.5" customHeight="1" x14ac:dyDescent="0.2">
      <c r="A30" s="1113" t="s">
        <v>147</v>
      </c>
      <c r="B30" s="1117"/>
      <c r="C30" s="1117"/>
      <c r="D30" s="1117"/>
      <c r="E30" s="30"/>
      <c r="F30" s="30"/>
      <c r="G30" s="30"/>
      <c r="H30" s="30"/>
      <c r="I30" s="111">
        <f>IF('Input Data'!$H$30&gt;0,0.25,0)</f>
        <v>0</v>
      </c>
      <c r="J30" s="95" t="s">
        <v>27</v>
      </c>
      <c r="K30" s="619">
        <f>IF('Input Data'!$E$22=1,Scales!$G$12,IF('Input Data'!$E$22=2,Scales!$G$13,IF('Input Data'!$E$22=3,Scales!$G$14,0.75)))</f>
        <v>0.2</v>
      </c>
      <c r="L30" s="88"/>
      <c r="M30" s="35">
        <f>'Input Data'!$H$30</f>
        <v>0</v>
      </c>
      <c r="N30" s="109" t="s">
        <v>27</v>
      </c>
      <c r="O30" s="35">
        <f>$Q$18</f>
        <v>0</v>
      </c>
      <c r="P30" s="42"/>
      <c r="Q30" s="625">
        <f>IF('Input Data'!D24="Y",0,IF(M31=0,0,I30*K30*M30/M31*O30))</f>
        <v>0</v>
      </c>
    </row>
    <row r="31" spans="1:17" ht="16.5" customHeight="1" x14ac:dyDescent="0.2">
      <c r="A31" s="1115"/>
      <c r="B31" s="1092"/>
      <c r="C31" s="1092"/>
      <c r="D31" s="1092"/>
      <c r="E31" s="30"/>
      <c r="F31" s="30"/>
      <c r="G31" s="30"/>
      <c r="H31" s="30"/>
      <c r="I31" s="107"/>
      <c r="J31" s="95"/>
      <c r="K31" s="94"/>
      <c r="L31" s="88"/>
      <c r="M31" s="429">
        <f>'Input Data'!H36</f>
        <v>0</v>
      </c>
      <c r="N31" s="109"/>
      <c r="O31" s="110"/>
      <c r="P31" s="108"/>
      <c r="Q31" s="629"/>
    </row>
    <row r="32" spans="1:17" ht="10.5" customHeight="1" x14ac:dyDescent="0.2">
      <c r="A32" s="29"/>
      <c r="B32" s="19"/>
      <c r="C32" s="30"/>
      <c r="D32" s="30"/>
      <c r="E32" s="30"/>
      <c r="F32" s="30"/>
      <c r="G32" s="30"/>
      <c r="H32" s="30"/>
      <c r="I32" s="107"/>
      <c r="J32" s="95"/>
      <c r="K32" s="94"/>
      <c r="L32" s="88"/>
      <c r="M32" s="110"/>
      <c r="N32" s="109"/>
      <c r="O32" s="110"/>
      <c r="P32" s="108"/>
      <c r="Q32" s="629"/>
    </row>
    <row r="33" spans="1:17" ht="13.5" customHeight="1" x14ac:dyDescent="0.2">
      <c r="A33" s="1118" t="s">
        <v>211</v>
      </c>
      <c r="B33" s="1119"/>
      <c r="C33" s="1120"/>
      <c r="D33" s="1121"/>
      <c r="E33" s="185"/>
      <c r="F33" s="185"/>
      <c r="G33" s="185"/>
      <c r="H33" s="185"/>
      <c r="I33" s="111">
        <f>IF('Input Data'!$H$31&gt;0,0.33,0)</f>
        <v>0</v>
      </c>
      <c r="J33" s="42" t="s">
        <v>1</v>
      </c>
      <c r="K33" s="619">
        <f>IF('Input Data'!$E$22=1,Scales!$G$12,IF('Input Data'!$E$22=2,Scales!$G$13,IF('Input Data'!$E$22=3,Scales!$G$14,0.75)))</f>
        <v>0.2</v>
      </c>
      <c r="L33" s="88" t="s">
        <v>2</v>
      </c>
      <c r="M33" s="35">
        <f>'Input Data'!$H$31</f>
        <v>0</v>
      </c>
      <c r="N33" s="86" t="s">
        <v>27</v>
      </c>
      <c r="O33" s="35">
        <f>$Q$18</f>
        <v>0</v>
      </c>
      <c r="P33" s="35"/>
      <c r="Q33" s="625">
        <f>IF('Input Data'!D24="Y",0,IF(M34=0,0,I33*K33*M33/M34*O33))</f>
        <v>0</v>
      </c>
    </row>
    <row r="34" spans="1:17" ht="22.5" customHeight="1" x14ac:dyDescent="0.2">
      <c r="A34" s="1122"/>
      <c r="B34" s="1100"/>
      <c r="C34" s="1100"/>
      <c r="D34" s="1100"/>
      <c r="E34" s="30"/>
      <c r="F34" s="30"/>
      <c r="G34" s="30"/>
      <c r="H34" s="30"/>
      <c r="I34" s="107"/>
      <c r="J34" s="95"/>
      <c r="K34" s="94"/>
      <c r="L34" s="88"/>
      <c r="M34" s="429">
        <f>'Input Data'!H36</f>
        <v>0</v>
      </c>
      <c r="N34" s="109"/>
      <c r="O34" s="110"/>
      <c r="P34" s="108"/>
      <c r="Q34" s="629"/>
    </row>
    <row r="35" spans="1:17" ht="9.75" customHeight="1" x14ac:dyDescent="0.2">
      <c r="A35" s="31"/>
      <c r="B35" s="19"/>
      <c r="C35" s="30"/>
      <c r="D35" s="30"/>
      <c r="E35" s="30"/>
      <c r="F35" s="30"/>
      <c r="G35" s="30"/>
      <c r="H35" s="30"/>
      <c r="I35" s="107"/>
      <c r="J35" s="95"/>
      <c r="K35" s="94"/>
      <c r="L35" s="88"/>
      <c r="M35" s="110"/>
      <c r="N35" s="109"/>
      <c r="O35" s="110"/>
      <c r="P35" s="108"/>
      <c r="Q35" s="629"/>
    </row>
    <row r="36" spans="1:17" ht="15.75" customHeight="1" x14ac:dyDescent="0.2">
      <c r="A36" s="1113" t="s">
        <v>212</v>
      </c>
      <c r="B36" s="1114"/>
      <c r="C36" s="1114"/>
      <c r="D36" s="1114"/>
      <c r="E36" s="187"/>
      <c r="F36" s="187"/>
      <c r="G36" s="111">
        <f>IF('Input Data'!$H$32&gt;0,0.25,0)</f>
        <v>0</v>
      </c>
      <c r="H36" s="42" t="s">
        <v>1</v>
      </c>
      <c r="I36" s="107">
        <f>IF('Input Data'!$H$32&gt;0,1.25,0)</f>
        <v>0</v>
      </c>
      <c r="J36" s="42" t="s">
        <v>1</v>
      </c>
      <c r="K36" s="619">
        <f>IF('Input Data'!$E$22=1,Scales!$G$12,IF('Input Data'!$E$22=2,Scales!$G$13,IF('Input Data'!$E$22=3,Scales!$G$14,0.75)))</f>
        <v>0.2</v>
      </c>
      <c r="L36" s="88" t="s">
        <v>2</v>
      </c>
      <c r="M36" s="35">
        <f>'Input Data'!$H$32</f>
        <v>0</v>
      </c>
      <c r="N36" s="42" t="s">
        <v>1</v>
      </c>
      <c r="O36" s="35">
        <f>$Q$18</f>
        <v>0</v>
      </c>
      <c r="P36" s="108"/>
      <c r="Q36" s="625">
        <f>IF('Input Data'!D24="Y",0,IF(M37=0,0,G36*I36*K36*M36/M37*O36))</f>
        <v>0</v>
      </c>
    </row>
    <row r="37" spans="1:17" ht="21.75" customHeight="1" x14ac:dyDescent="0.2">
      <c r="A37" s="1115"/>
      <c r="B37" s="1092"/>
      <c r="C37" s="1092"/>
      <c r="D37" s="1092"/>
      <c r="E37" s="187"/>
      <c r="F37" s="187"/>
      <c r="G37" s="187"/>
      <c r="H37" s="187"/>
      <c r="I37" s="107"/>
      <c r="J37" s="95"/>
      <c r="K37" s="94"/>
      <c r="L37" s="108"/>
      <c r="M37" s="429">
        <f>'Input Data'!H36</f>
        <v>0</v>
      </c>
      <c r="N37" s="109"/>
      <c r="O37" s="108"/>
      <c r="P37" s="108"/>
      <c r="Q37" s="629"/>
    </row>
    <row r="38" spans="1:17" ht="9.75" customHeight="1" x14ac:dyDescent="0.2">
      <c r="A38" s="31"/>
      <c r="B38" s="19"/>
      <c r="C38" s="30"/>
      <c r="D38" s="30"/>
      <c r="E38" s="30"/>
      <c r="F38" s="30"/>
      <c r="G38" s="30"/>
      <c r="H38" s="30"/>
      <c r="I38" s="107"/>
      <c r="J38" s="95"/>
      <c r="K38" s="94"/>
      <c r="L38" s="88"/>
      <c r="M38" s="110"/>
      <c r="N38" s="109"/>
      <c r="O38" s="110"/>
      <c r="P38" s="108"/>
      <c r="Q38" s="629"/>
    </row>
    <row r="39" spans="1:17" ht="17.25" customHeight="1" x14ac:dyDescent="0.2">
      <c r="A39" s="1113" t="s">
        <v>213</v>
      </c>
      <c r="B39" s="1114"/>
      <c r="C39" s="1114"/>
      <c r="D39" s="1114"/>
      <c r="E39" s="147"/>
      <c r="F39" s="147"/>
      <c r="G39" s="111">
        <f>IF('Input Data'!$H$33&gt;0,0.33,0)</f>
        <v>0</v>
      </c>
      <c r="H39" s="42" t="s">
        <v>1</v>
      </c>
      <c r="I39" s="107">
        <f>IF('Input Data'!$H$33&gt;0,1.25,0)</f>
        <v>0</v>
      </c>
      <c r="J39" s="42" t="s">
        <v>1</v>
      </c>
      <c r="K39" s="619">
        <f>IF('Input Data'!$E$22=1,Scales!$G$12,IF('Input Data'!$E$22=2,Scales!$G$13,IF('Input Data'!$E$22=3,Scales!$G$14,0.75)))</f>
        <v>0.2</v>
      </c>
      <c r="L39" s="88" t="s">
        <v>2</v>
      </c>
      <c r="M39" s="35">
        <f>'Input Data'!$H$33</f>
        <v>0</v>
      </c>
      <c r="N39" s="174" t="s">
        <v>27</v>
      </c>
      <c r="O39" s="35">
        <f>$Q$18</f>
        <v>0</v>
      </c>
      <c r="P39" s="147"/>
      <c r="Q39" s="625">
        <f>IF('Input Data'!D24="Y",0,IF(M40=0,0,G39*I39*K39*M39/M40*O39))</f>
        <v>0</v>
      </c>
    </row>
    <row r="40" spans="1:17" ht="22.5" customHeight="1" x14ac:dyDescent="0.2">
      <c r="A40" s="1115"/>
      <c r="B40" s="1092"/>
      <c r="C40" s="1092"/>
      <c r="D40" s="1092"/>
      <c r="E40" s="147"/>
      <c r="F40" s="147"/>
      <c r="G40" s="147"/>
      <c r="H40" s="147"/>
      <c r="I40" s="147"/>
      <c r="J40" s="147"/>
      <c r="K40" s="147"/>
      <c r="L40" s="147"/>
      <c r="M40" s="429">
        <f>'Input Data'!H36</f>
        <v>0</v>
      </c>
      <c r="N40" s="174"/>
      <c r="O40" s="147"/>
      <c r="P40" s="147"/>
      <c r="Q40" s="630"/>
    </row>
    <row r="41" spans="1:17" ht="13.5" customHeight="1" x14ac:dyDescent="0.2">
      <c r="A41" s="14"/>
      <c r="B41" s="187"/>
      <c r="C41" s="187"/>
      <c r="D41" s="187"/>
      <c r="E41" s="187"/>
      <c r="F41" s="187"/>
      <c r="G41" s="147"/>
      <c r="H41" s="147"/>
      <c r="I41" s="147"/>
      <c r="J41" s="147"/>
      <c r="K41" s="147"/>
      <c r="L41" s="147"/>
      <c r="M41" s="147"/>
      <c r="N41" s="174"/>
      <c r="O41" s="147"/>
      <c r="P41" s="147"/>
      <c r="Q41" s="630"/>
    </row>
    <row r="42" spans="1:17" ht="20.25" customHeight="1" x14ac:dyDescent="0.2">
      <c r="A42" s="1113" t="s">
        <v>214</v>
      </c>
      <c r="B42" s="1114"/>
      <c r="C42" s="1114"/>
      <c r="D42" s="1114"/>
      <c r="E42" s="147"/>
      <c r="F42" s="187"/>
      <c r="G42" s="111">
        <f>IF('Input Data'!$H$34&gt;0,0.33,0)</f>
        <v>0</v>
      </c>
      <c r="H42" s="42" t="s">
        <v>1</v>
      </c>
      <c r="I42" s="111">
        <f>IF('Input Data'!$H$34&gt;0,0.25,0)</f>
        <v>0</v>
      </c>
      <c r="J42" s="42" t="s">
        <v>1</v>
      </c>
      <c r="K42" s="619">
        <f>IF('Input Data'!$E$22=1,Scales!$G$12,IF('Input Data'!$E$22=2,Scales!$G$13,IF('Input Data'!$E$22=3,Scales!$G$14,0.75)))</f>
        <v>0.2</v>
      </c>
      <c r="L42" s="88" t="s">
        <v>2</v>
      </c>
      <c r="M42" s="35">
        <f>'Input Data'!$H$34</f>
        <v>0</v>
      </c>
      <c r="N42" s="86" t="s">
        <v>27</v>
      </c>
      <c r="O42" s="35">
        <f>$Q$18</f>
        <v>0</v>
      </c>
      <c r="P42" s="108"/>
      <c r="Q42" s="625">
        <f>IF('Input Data'!D24="Y",0,IF(M43=0,0,I42*G42*K42*M42/M43*O42))</f>
        <v>0</v>
      </c>
    </row>
    <row r="43" spans="1:17" ht="24.75" customHeight="1" x14ac:dyDescent="0.2">
      <c r="A43" s="1115"/>
      <c r="B43" s="1092"/>
      <c r="C43" s="1092"/>
      <c r="D43" s="1092"/>
      <c r="E43" s="187"/>
      <c r="F43" s="187"/>
      <c r="G43" s="187"/>
      <c r="H43" s="187"/>
      <c r="I43" s="107"/>
      <c r="J43" s="95"/>
      <c r="K43" s="94"/>
      <c r="L43" s="108"/>
      <c r="M43" s="429">
        <f>'Input Data'!H36</f>
        <v>0</v>
      </c>
      <c r="N43" s="109"/>
      <c r="O43" s="108"/>
      <c r="P43" s="108"/>
      <c r="Q43" s="629"/>
    </row>
    <row r="44" spans="1:17" ht="13.5" customHeight="1" x14ac:dyDescent="0.2">
      <c r="A44" s="14"/>
      <c r="B44" s="187"/>
      <c r="C44" s="187"/>
      <c r="D44" s="187"/>
      <c r="E44" s="187"/>
      <c r="F44" s="187"/>
      <c r="G44" s="187"/>
      <c r="H44" s="187"/>
      <c r="I44" s="107"/>
      <c r="J44" s="95"/>
      <c r="K44" s="94"/>
      <c r="L44" s="108"/>
      <c r="M44" s="108"/>
      <c r="N44" s="109"/>
      <c r="O44" s="108"/>
      <c r="P44" s="108"/>
      <c r="Q44" s="629"/>
    </row>
    <row r="45" spans="1:17" ht="21.75" customHeight="1" x14ac:dyDescent="0.2">
      <c r="A45" s="1113" t="s">
        <v>154</v>
      </c>
      <c r="B45" s="1114"/>
      <c r="C45" s="1114"/>
      <c r="D45" s="1114"/>
      <c r="E45" s="111">
        <f>IF('Input Data'!$H$35&gt;0,0.33,0)</f>
        <v>0</v>
      </c>
      <c r="F45" s="42" t="s">
        <v>1</v>
      </c>
      <c r="G45" s="111">
        <f>IF('Input Data'!$H$35&gt;0,0.25,0)</f>
        <v>0</v>
      </c>
      <c r="H45" s="42" t="s">
        <v>1</v>
      </c>
      <c r="I45" s="107">
        <f>IF('Input Data'!$H$35&gt;0,1.25,0)</f>
        <v>0</v>
      </c>
      <c r="J45" s="42" t="s">
        <v>1</v>
      </c>
      <c r="K45" s="619">
        <f>IF('Input Data'!$E$22=1,Scales!$G$12,IF('Input Data'!$E$22=2,Scales!$G$13,IF('Input Data'!$E$22=3,Scales!$G$14,0.75)))</f>
        <v>0.2</v>
      </c>
      <c r="L45" s="88" t="s">
        <v>2</v>
      </c>
      <c r="M45" s="35">
        <f>'Input Data'!$H$35</f>
        <v>0</v>
      </c>
      <c r="N45" s="42" t="s">
        <v>1</v>
      </c>
      <c r="O45" s="35">
        <f>$Q$18</f>
        <v>0</v>
      </c>
      <c r="P45" s="108"/>
      <c r="Q45" s="625">
        <f>IF('Input Data'!D24="Y",0,IF(M46=0,0,G45*E45*I45*K45*M45/M46*O45))</f>
        <v>0</v>
      </c>
    </row>
    <row r="46" spans="1:17" ht="23.25" customHeight="1" x14ac:dyDescent="0.2">
      <c r="A46" s="1115"/>
      <c r="B46" s="1092"/>
      <c r="C46" s="1092"/>
      <c r="D46" s="1092"/>
      <c r="E46" s="187"/>
      <c r="F46" s="187"/>
      <c r="G46" s="187"/>
      <c r="H46" s="187"/>
      <c r="I46" s="147"/>
      <c r="J46" s="95"/>
      <c r="K46" s="94"/>
      <c r="L46" s="108"/>
      <c r="M46" s="429">
        <f>'Input Data'!H36</f>
        <v>0</v>
      </c>
      <c r="N46" s="109"/>
      <c r="O46" s="108"/>
      <c r="P46" s="108"/>
      <c r="Q46" s="629"/>
    </row>
    <row r="47" spans="1:17" ht="19.5" customHeight="1" x14ac:dyDescent="0.2">
      <c r="A47" s="186"/>
      <c r="B47" s="47" t="s">
        <v>209</v>
      </c>
      <c r="C47" s="147"/>
      <c r="D47" s="148"/>
      <c r="E47" s="187"/>
      <c r="F47" s="187"/>
      <c r="G47" s="187"/>
      <c r="H47" s="187"/>
      <c r="I47" s="107"/>
      <c r="J47" s="95"/>
      <c r="K47" s="94"/>
      <c r="L47" s="108"/>
      <c r="M47" s="108"/>
      <c r="N47" s="109"/>
      <c r="O47" s="108"/>
      <c r="P47" s="108"/>
      <c r="Q47" s="631">
        <f>SUM(Q24:Q46)</f>
        <v>0</v>
      </c>
    </row>
    <row r="48" spans="1:17" ht="8.25" customHeight="1" thickBot="1" x14ac:dyDescent="0.25">
      <c r="A48" s="16"/>
      <c r="B48" s="188"/>
      <c r="C48" s="188"/>
      <c r="D48" s="188"/>
      <c r="E48" s="188"/>
      <c r="F48" s="188"/>
      <c r="G48" s="188"/>
      <c r="H48" s="188"/>
      <c r="I48" s="112"/>
      <c r="J48" s="113"/>
      <c r="K48" s="114"/>
      <c r="L48" s="115"/>
      <c r="M48" s="115"/>
      <c r="N48" s="116"/>
      <c r="O48" s="115"/>
      <c r="P48" s="115"/>
      <c r="Q48" s="632"/>
    </row>
    <row r="49" spans="1:17" ht="9" customHeight="1" x14ac:dyDescent="0.2">
      <c r="A49" s="29"/>
      <c r="B49" s="19"/>
      <c r="C49" s="107"/>
      <c r="D49" s="42"/>
      <c r="E49" s="42"/>
      <c r="F49" s="42"/>
      <c r="G49" s="42"/>
      <c r="H49" s="42"/>
      <c r="I49" s="44"/>
      <c r="J49" s="45"/>
      <c r="K49" s="108"/>
      <c r="L49" s="117"/>
      <c r="M49" s="108"/>
      <c r="N49" s="109"/>
      <c r="O49" s="108"/>
      <c r="P49" s="88"/>
      <c r="Q49" s="629"/>
    </row>
    <row r="50" spans="1:17" ht="15.75" thickBot="1" x14ac:dyDescent="0.25">
      <c r="A50" s="118"/>
      <c r="B50" s="52"/>
      <c r="C50" s="52"/>
      <c r="D50" s="52"/>
      <c r="E50" s="52"/>
      <c r="F50" s="52"/>
      <c r="G50" s="119" t="s">
        <v>264</v>
      </c>
      <c r="H50" s="52"/>
      <c r="I50" s="52"/>
      <c r="J50" s="52"/>
      <c r="K50" s="120"/>
      <c r="L50" s="120"/>
      <c r="M50" s="119"/>
      <c r="N50" s="119"/>
      <c r="O50" s="119"/>
      <c r="P50" s="119"/>
      <c r="Q50" s="633">
        <f>SUM(Q47:Q49)</f>
        <v>0</v>
      </c>
    </row>
    <row r="51" spans="1:17" ht="20.25" customHeight="1" thickTop="1" x14ac:dyDescent="0.2">
      <c r="A51" s="18" t="s">
        <v>153</v>
      </c>
      <c r="B51" s="19"/>
      <c r="C51" s="19"/>
      <c r="D51" s="19"/>
      <c r="E51" s="19"/>
      <c r="F51" s="19"/>
      <c r="G51" s="19"/>
      <c r="H51" s="19"/>
      <c r="I51" s="19"/>
      <c r="J51" s="19"/>
      <c r="K51" s="19"/>
      <c r="L51" s="19"/>
      <c r="M51" s="19"/>
      <c r="N51" s="95"/>
      <c r="O51" s="121"/>
      <c r="P51" s="19"/>
      <c r="Q51" s="629"/>
    </row>
    <row r="52" spans="1:17" x14ac:dyDescent="0.2">
      <c r="A52" s="1123" t="s">
        <v>216</v>
      </c>
      <c r="B52" s="1121"/>
      <c r="C52" s="94"/>
      <c r="D52" s="42"/>
      <c r="E52" s="42"/>
      <c r="F52" s="42"/>
      <c r="G52" s="42"/>
      <c r="H52" s="42"/>
      <c r="I52" s="30"/>
      <c r="J52" s="30"/>
      <c r="K52" s="94">
        <f>IF('Input Data'!$E$22&lt;4,0,IF('Input Data'!$E$22=4,0.2,IF('Input Data'!$E$22=5,0.25)))</f>
        <v>0</v>
      </c>
      <c r="L52" s="45" t="s">
        <v>2</v>
      </c>
      <c r="M52" s="122">
        <f>IF('Input Data'!$E$22&gt;3,'Input Data'!$H$41,0)</f>
        <v>0</v>
      </c>
      <c r="N52" s="86" t="s">
        <v>27</v>
      </c>
      <c r="O52" s="122">
        <f>IF('Input Data'!$E$22&lt;4,0,$Q$18)</f>
        <v>0</v>
      </c>
      <c r="P52" s="35"/>
      <c r="Q52" s="625">
        <f>IF(M53=0,0,K52*M52/M53*O52)</f>
        <v>0</v>
      </c>
    </row>
    <row r="53" spans="1:17" x14ac:dyDescent="0.2">
      <c r="A53" s="1124"/>
      <c r="B53" s="1121"/>
      <c r="C53" s="33"/>
      <c r="D53" s="90"/>
      <c r="E53" s="90"/>
      <c r="F53" s="90"/>
      <c r="G53" s="90"/>
      <c r="H53" s="90"/>
      <c r="I53" s="30"/>
      <c r="J53" s="30"/>
      <c r="K53" s="94"/>
      <c r="L53" s="33"/>
      <c r="M53" s="430">
        <f>IF('Input Data'!$E$22&lt;4,0,$Q$16)</f>
        <v>0</v>
      </c>
      <c r="N53" s="86"/>
      <c r="O53" s="35"/>
      <c r="P53" s="35"/>
      <c r="Q53" s="625"/>
    </row>
    <row r="54" spans="1:17" ht="9" customHeight="1" x14ac:dyDescent="0.2">
      <c r="A54" s="89"/>
      <c r="B54" s="30"/>
      <c r="C54" s="33"/>
      <c r="D54" s="90"/>
      <c r="E54" s="90"/>
      <c r="F54" s="90"/>
      <c r="G54" s="90"/>
      <c r="H54" s="90"/>
      <c r="I54" s="30"/>
      <c r="J54" s="30"/>
      <c r="K54" s="94"/>
      <c r="L54" s="33"/>
      <c r="M54" s="91"/>
      <c r="N54" s="86"/>
      <c r="O54" s="35"/>
      <c r="P54" s="35"/>
      <c r="Q54" s="625"/>
    </row>
    <row r="55" spans="1:17" ht="16.5" customHeight="1" x14ac:dyDescent="0.2">
      <c r="A55" s="1118" t="s">
        <v>217</v>
      </c>
      <c r="B55" s="1119"/>
      <c r="C55" s="1120"/>
      <c r="D55" s="42"/>
      <c r="E55" s="42"/>
      <c r="F55" s="42"/>
      <c r="G55" s="42"/>
      <c r="H55" s="42"/>
      <c r="I55" s="107">
        <f>IF('Input Data'!$H$42&gt;0,1.25,0)</f>
        <v>0</v>
      </c>
      <c r="J55" s="30" t="s">
        <v>27</v>
      </c>
      <c r="K55" s="94">
        <f>IF('Input Data'!$E$22&lt;4,0,IF('Input Data'!$E$22=4,0.2,IF('Input Data'!$E$22=5,0.25)))</f>
        <v>0</v>
      </c>
      <c r="L55" s="45" t="s">
        <v>2</v>
      </c>
      <c r="M55" s="122">
        <f>IF('Input Data'!$E$22&gt;3,'Input Data'!$G$42,0)</f>
        <v>0</v>
      </c>
      <c r="N55" s="86" t="s">
        <v>27</v>
      </c>
      <c r="O55" s="122">
        <f>IF('Input Data'!$E$22&lt;4,0,$Q$18)</f>
        <v>0</v>
      </c>
      <c r="P55" s="88"/>
      <c r="Q55" s="625">
        <f>IF(M56=0,0,I55*K55*M55/M56*O55)</f>
        <v>0</v>
      </c>
    </row>
    <row r="56" spans="1:17" x14ac:dyDescent="0.2">
      <c r="A56" s="1124"/>
      <c r="B56" s="1121"/>
      <c r="C56" s="1121"/>
      <c r="D56" s="95"/>
      <c r="E56" s="95"/>
      <c r="F56" s="95"/>
      <c r="G56" s="95"/>
      <c r="H56" s="95"/>
      <c r="I56" s="30"/>
      <c r="J56" s="30"/>
      <c r="K56" s="43"/>
      <c r="L56" s="19"/>
      <c r="M56" s="430">
        <f>IF('Input Data'!$E$22&lt;4,0,'Input Data'!H36)</f>
        <v>0</v>
      </c>
      <c r="N56" s="109"/>
      <c r="O56" s="108"/>
      <c r="P56" s="108"/>
      <c r="Q56" s="629"/>
    </row>
    <row r="57" spans="1:17" x14ac:dyDescent="0.2">
      <c r="A57" s="184"/>
      <c r="B57" s="147"/>
      <c r="C57" s="47" t="s">
        <v>265</v>
      </c>
      <c r="D57" s="95"/>
      <c r="E57" s="95"/>
      <c r="F57" s="95"/>
      <c r="G57" s="95"/>
      <c r="H57" s="95"/>
      <c r="I57" s="30"/>
      <c r="J57" s="30"/>
      <c r="K57" s="43"/>
      <c r="L57" s="19"/>
      <c r="M57" s="91"/>
      <c r="N57" s="109"/>
      <c r="O57" s="108"/>
      <c r="P57" s="108"/>
      <c r="Q57" s="631">
        <f>SUM(Q52:Q56)</f>
        <v>0</v>
      </c>
    </row>
    <row r="58" spans="1:17" ht="15.75" thickBot="1" x14ac:dyDescent="0.25">
      <c r="A58" s="189"/>
      <c r="B58" s="160"/>
      <c r="C58" s="160"/>
      <c r="D58" s="113"/>
      <c r="E58" s="113"/>
      <c r="F58" s="113"/>
      <c r="G58" s="113"/>
      <c r="H58" s="113"/>
      <c r="I58" s="36"/>
      <c r="J58" s="36"/>
      <c r="K58" s="114"/>
      <c r="L58" s="123"/>
      <c r="M58" s="124"/>
      <c r="N58" s="116"/>
      <c r="O58" s="115"/>
      <c r="P58" s="115"/>
      <c r="Q58" s="632"/>
    </row>
    <row r="59" spans="1:17" ht="18" customHeight="1" thickBot="1" x14ac:dyDescent="0.25">
      <c r="A59" s="50"/>
      <c r="B59" s="125"/>
      <c r="C59" s="147"/>
      <c r="D59" s="147"/>
      <c r="E59" s="126"/>
      <c r="F59" s="126"/>
      <c r="G59" s="161"/>
      <c r="H59" s="127"/>
      <c r="J59" s="129"/>
      <c r="K59" s="128"/>
      <c r="L59" s="123"/>
      <c r="M59" s="115"/>
      <c r="N59" s="115"/>
      <c r="O59" s="528" t="s">
        <v>266</v>
      </c>
      <c r="P59" s="115"/>
      <c r="Q59" s="634">
        <f>IF('Input Data'!E22&lt;3,0,SUM(Q57:Q58))</f>
        <v>0</v>
      </c>
    </row>
    <row r="60" spans="1:17" ht="23.25" customHeight="1" thickTop="1" thickBot="1" x14ac:dyDescent="0.25">
      <c r="A60" s="130"/>
      <c r="B60" s="58"/>
      <c r="C60" s="58"/>
      <c r="D60" s="58"/>
      <c r="E60" s="58"/>
      <c r="F60" s="58"/>
      <c r="G60" s="190"/>
      <c r="H60" s="58"/>
      <c r="I60" s="190"/>
      <c r="J60" s="58"/>
      <c r="K60" s="532"/>
      <c r="L60" s="58"/>
      <c r="M60" s="58"/>
      <c r="N60" s="58"/>
      <c r="O60" s="529" t="s">
        <v>210</v>
      </c>
      <c r="P60" s="58"/>
      <c r="Q60" s="635">
        <f>IF('Input Data'!G37="ERROR","ERROR",Q50+Q59)</f>
        <v>0</v>
      </c>
    </row>
    <row r="61" spans="1:17" ht="28.5" customHeight="1" thickTop="1" thickBot="1" x14ac:dyDescent="0.25">
      <c r="A61" s="621" t="s">
        <v>134</v>
      </c>
      <c r="B61" s="620"/>
      <c r="C61" s="620"/>
      <c r="D61" s="620"/>
      <c r="E61" s="620"/>
      <c r="F61" s="620"/>
      <c r="G61" s="620"/>
      <c r="H61" s="620"/>
      <c r="I61" s="620"/>
      <c r="J61" s="620"/>
      <c r="K61" s="620"/>
      <c r="L61" s="620"/>
      <c r="M61" s="620"/>
      <c r="N61" s="620"/>
      <c r="O61" s="621" t="s">
        <v>134</v>
      </c>
      <c r="P61" s="620"/>
      <c r="Q61" s="636"/>
    </row>
    <row r="62" spans="1:17" ht="24.75" customHeight="1" thickTop="1" x14ac:dyDescent="0.2">
      <c r="A62" s="105" t="s">
        <v>155</v>
      </c>
      <c r="B62" s="37"/>
      <c r="C62" s="37"/>
      <c r="D62" s="37"/>
      <c r="E62" s="37"/>
      <c r="F62" s="37"/>
      <c r="G62" s="37"/>
      <c r="H62" s="37"/>
      <c r="I62" s="37"/>
      <c r="J62" s="19"/>
      <c r="K62" s="431"/>
      <c r="L62" s="39"/>
      <c r="M62" s="19"/>
      <c r="N62" s="49"/>
      <c r="O62" s="19"/>
      <c r="P62" s="49"/>
      <c r="Q62" s="629"/>
    </row>
    <row r="63" spans="1:17" ht="19.5" customHeight="1" x14ac:dyDescent="0.2">
      <c r="A63" s="48" t="s">
        <v>158</v>
      </c>
      <c r="B63" s="19"/>
      <c r="C63" s="19"/>
      <c r="D63" s="19"/>
      <c r="E63" s="19"/>
      <c r="F63" s="19"/>
      <c r="G63" s="19"/>
      <c r="H63" s="19"/>
      <c r="I63" s="19"/>
      <c r="J63" s="38" t="s">
        <v>127</v>
      </c>
      <c r="K63" s="147"/>
      <c r="L63" s="39"/>
      <c r="M63" s="40" t="s">
        <v>7</v>
      </c>
      <c r="N63" s="19"/>
      <c r="O63" s="39"/>
      <c r="P63" s="41" t="s">
        <v>120</v>
      </c>
      <c r="Q63" s="629">
        <f>IF(Q21&gt;0,0,'Time Based'!H22)</f>
        <v>0</v>
      </c>
    </row>
    <row r="64" spans="1:17" ht="15.75" customHeight="1" x14ac:dyDescent="0.2">
      <c r="A64" s="29" t="s">
        <v>246</v>
      </c>
      <c r="B64" s="19"/>
      <c r="C64" s="19"/>
      <c r="D64" s="19"/>
      <c r="E64" s="19"/>
      <c r="F64" s="19"/>
      <c r="G64" s="19"/>
      <c r="H64" s="2"/>
      <c r="I64" s="2"/>
      <c r="J64" s="49" t="s">
        <v>247</v>
      </c>
      <c r="K64" s="2"/>
      <c r="L64" s="39"/>
      <c r="M64" s="40" t="s">
        <v>7</v>
      </c>
      <c r="N64" s="19"/>
      <c r="O64" s="40" t="s">
        <v>219</v>
      </c>
      <c r="P64" s="41" t="s">
        <v>120</v>
      </c>
      <c r="Q64" s="629">
        <f>'Travelling &amp; Subsistence'!I17</f>
        <v>0</v>
      </c>
    </row>
    <row r="65" spans="1:17" x14ac:dyDescent="0.2">
      <c r="A65" s="29" t="s">
        <v>248</v>
      </c>
      <c r="B65" s="19"/>
      <c r="C65" s="19"/>
      <c r="D65" s="19"/>
      <c r="E65" s="19"/>
      <c r="F65" s="19"/>
      <c r="G65" s="19"/>
      <c r="H65" s="2"/>
      <c r="I65" s="2"/>
      <c r="J65" s="49" t="s">
        <v>249</v>
      </c>
      <c r="K65" s="2"/>
      <c r="L65" s="39"/>
      <c r="M65" s="40" t="s">
        <v>7</v>
      </c>
      <c r="N65" s="19"/>
      <c r="O65" s="40" t="s">
        <v>219</v>
      </c>
      <c r="P65" s="41" t="s">
        <v>120</v>
      </c>
      <c r="Q65" s="629">
        <f>'Time Based'!H77</f>
        <v>0</v>
      </c>
    </row>
    <row r="66" spans="1:17" ht="15.75" thickBot="1" x14ac:dyDescent="0.25">
      <c r="A66" s="50"/>
      <c r="B66" s="51"/>
      <c r="C66" s="51"/>
      <c r="D66" s="52"/>
      <c r="E66" s="52"/>
      <c r="F66" s="52"/>
      <c r="G66" s="52"/>
      <c r="H66" s="52"/>
      <c r="I66" s="52"/>
      <c r="J66" s="53"/>
      <c r="K66" s="54"/>
      <c r="L66" s="55"/>
      <c r="M66" s="531"/>
      <c r="N66" s="65"/>
      <c r="O66" s="530" t="s">
        <v>33</v>
      </c>
      <c r="P66" s="432"/>
      <c r="Q66" s="637">
        <f>SUM(Q63:Q65)</f>
        <v>0</v>
      </c>
    </row>
    <row r="67" spans="1:17" ht="29.25" customHeight="1" thickTop="1" x14ac:dyDescent="0.2">
      <c r="A67" s="18" t="s">
        <v>156</v>
      </c>
      <c r="B67" s="19"/>
      <c r="C67" s="19"/>
      <c r="D67" s="19"/>
      <c r="E67" s="19"/>
      <c r="F67" s="19"/>
      <c r="G67" s="19"/>
      <c r="H67" s="19"/>
      <c r="I67" s="19"/>
      <c r="J67" s="19"/>
      <c r="K67" s="19"/>
      <c r="L67" s="19"/>
      <c r="M67" s="19"/>
      <c r="N67" s="19"/>
      <c r="O67" s="56"/>
      <c r="P67" s="46"/>
      <c r="Q67" s="629"/>
    </row>
    <row r="68" spans="1:17" x14ac:dyDescent="0.2">
      <c r="A68" s="29" t="s">
        <v>137</v>
      </c>
      <c r="B68" s="19"/>
      <c r="C68" s="19"/>
      <c r="D68" s="19"/>
      <c r="E68" s="19"/>
      <c r="F68" s="19"/>
      <c r="G68" s="19"/>
      <c r="H68" s="19"/>
      <c r="I68" s="19"/>
      <c r="J68" s="19"/>
      <c r="K68" s="19"/>
      <c r="L68" s="19"/>
      <c r="M68" s="49"/>
      <c r="N68" s="19"/>
      <c r="O68" s="30"/>
      <c r="P68" s="30"/>
      <c r="Q68" s="638">
        <f>'Travelling &amp; Subsistence'!I60</f>
        <v>0</v>
      </c>
    </row>
    <row r="69" spans="1:17" x14ac:dyDescent="0.2">
      <c r="A69" s="29" t="s">
        <v>98</v>
      </c>
      <c r="B69" s="19"/>
      <c r="C69" s="19"/>
      <c r="D69" s="19"/>
      <c r="E69" s="19"/>
      <c r="F69" s="19"/>
      <c r="G69" s="19"/>
      <c r="H69" s="19"/>
      <c r="I69" s="19"/>
      <c r="J69" s="19"/>
      <c r="K69" s="19"/>
      <c r="L69" s="19"/>
      <c r="M69" s="49"/>
      <c r="N69" s="19"/>
      <c r="O69" s="30"/>
      <c r="P69" s="30"/>
      <c r="Q69" s="638">
        <f>'Typing, Duplicating, &amp; Printing'!I65</f>
        <v>0</v>
      </c>
    </row>
    <row r="70" spans="1:17" x14ac:dyDescent="0.2">
      <c r="A70" s="29" t="s">
        <v>99</v>
      </c>
      <c r="B70" s="19"/>
      <c r="C70" s="19"/>
      <c r="D70" s="19"/>
      <c r="E70" s="19"/>
      <c r="F70" s="19"/>
      <c r="G70" s="19"/>
      <c r="H70" s="19"/>
      <c r="I70" s="19"/>
      <c r="J70" s="19"/>
      <c r="K70" s="19"/>
      <c r="L70" s="19"/>
      <c r="M70" s="49"/>
      <c r="N70" s="19"/>
      <c r="O70" s="30"/>
      <c r="P70" s="30"/>
      <c r="Q70" s="638">
        <f>'Site staff &amp; Other'!H59</f>
        <v>0</v>
      </c>
    </row>
    <row r="71" spans="1:17" x14ac:dyDescent="0.2">
      <c r="A71" s="29"/>
      <c r="B71" s="19"/>
      <c r="C71" s="19"/>
      <c r="D71" s="19"/>
      <c r="E71" s="19"/>
      <c r="F71" s="19"/>
      <c r="G71" s="19"/>
      <c r="H71" s="19"/>
      <c r="I71" s="19"/>
      <c r="J71" s="19"/>
      <c r="K71" s="19"/>
      <c r="L71" s="19"/>
      <c r="M71" s="49"/>
      <c r="N71" s="19"/>
      <c r="O71" s="30"/>
      <c r="P71" s="30"/>
      <c r="Q71" s="638"/>
    </row>
    <row r="72" spans="1:17" ht="15.75" thickBot="1" x14ac:dyDescent="0.25">
      <c r="A72" s="50"/>
      <c r="B72" s="52"/>
      <c r="C72" s="52"/>
      <c r="D72" s="52"/>
      <c r="E72" s="52"/>
      <c r="F72" s="52"/>
      <c r="G72" s="52"/>
      <c r="H72" s="52"/>
      <c r="I72" s="132" t="s">
        <v>157</v>
      </c>
      <c r="J72" s="57"/>
      <c r="K72" s="51"/>
      <c r="L72" s="132"/>
      <c r="M72" s="161"/>
      <c r="N72" s="57"/>
      <c r="O72" s="51"/>
      <c r="P72" s="51"/>
      <c r="Q72" s="639">
        <f>SUM(Q68:Q70)</f>
        <v>0</v>
      </c>
    </row>
    <row r="73" spans="1:17" ht="15.75" thickTop="1" x14ac:dyDescent="0.2">
      <c r="A73" s="59"/>
      <c r="B73" s="37"/>
      <c r="C73" s="37"/>
      <c r="D73" s="37"/>
      <c r="E73" s="37"/>
      <c r="F73" s="37"/>
      <c r="G73" s="37"/>
      <c r="H73" s="37"/>
      <c r="I73" s="147"/>
      <c r="J73" s="147"/>
      <c r="K73" s="147"/>
      <c r="L73" s="147"/>
      <c r="M73" s="147"/>
      <c r="N73" s="147"/>
      <c r="O73" s="147"/>
      <c r="P73" s="147"/>
      <c r="Q73" s="630"/>
    </row>
    <row r="74" spans="1:17" x14ac:dyDescent="0.2">
      <c r="A74" s="29"/>
      <c r="B74" s="19"/>
      <c r="C74" s="19"/>
      <c r="D74" s="19"/>
      <c r="E74" s="19"/>
      <c r="F74" s="19"/>
      <c r="G74" s="19"/>
      <c r="H74" s="19"/>
      <c r="I74" s="19"/>
      <c r="J74" s="19"/>
      <c r="K74" s="60" t="s">
        <v>25</v>
      </c>
      <c r="L74" s="19"/>
      <c r="M74" s="19" t="s">
        <v>116</v>
      </c>
      <c r="N74" s="19"/>
      <c r="O74" s="19"/>
      <c r="P74" s="19"/>
      <c r="Q74" s="629">
        <f>Q60+Q66+Q72</f>
        <v>0</v>
      </c>
    </row>
    <row r="75" spans="1:17" x14ac:dyDescent="0.2">
      <c r="A75" s="29"/>
      <c r="B75" s="19"/>
      <c r="C75" s="19"/>
      <c r="D75" s="19"/>
      <c r="E75" s="19"/>
      <c r="F75" s="19"/>
      <c r="G75" s="19"/>
      <c r="H75" s="19"/>
      <c r="I75" s="30"/>
      <c r="J75" s="30"/>
      <c r="K75" s="64" t="s">
        <v>119</v>
      </c>
      <c r="L75" s="63"/>
      <c r="M75" s="63"/>
      <c r="N75" s="157"/>
      <c r="O75" s="157"/>
      <c r="P75" s="157"/>
      <c r="Q75" s="640">
        <f>ROUND('Previous Payments'!K42,2)</f>
        <v>0</v>
      </c>
    </row>
    <row r="76" spans="1:17" ht="16.5" thickBot="1" x14ac:dyDescent="0.25">
      <c r="A76" s="29"/>
      <c r="B76" s="19"/>
      <c r="C76" s="52"/>
      <c r="D76" s="19"/>
      <c r="E76" s="19"/>
      <c r="F76" s="19"/>
      <c r="G76" s="19"/>
      <c r="H76" s="19"/>
      <c r="I76" s="1141" t="str">
        <f>IF($Q$74&lt;$Q$75,"OVERPAID BY (Ecl Tax)",IF($Q$74&gt;$Q$75,"FEES NOW DUE EXCLUDING VAT &amp; NON TAXABLE EXPENSES",""))</f>
        <v/>
      </c>
      <c r="J76" s="1142"/>
      <c r="K76" s="1142"/>
      <c r="L76" s="1142"/>
      <c r="M76" s="1142"/>
      <c r="N76" s="1142"/>
      <c r="O76" s="1143"/>
      <c r="P76" s="19"/>
      <c r="Q76" s="641">
        <f>Q74-Q75</f>
        <v>0</v>
      </c>
    </row>
    <row r="77" spans="1:17" ht="15.75" thickTop="1" x14ac:dyDescent="0.2">
      <c r="A77" s="59"/>
      <c r="B77" s="37"/>
      <c r="C77" s="19"/>
      <c r="D77" s="37" t="s">
        <v>0</v>
      </c>
      <c r="E77" s="37"/>
      <c r="F77" s="37"/>
      <c r="G77" s="37"/>
      <c r="H77" s="37"/>
      <c r="I77" s="1101">
        <v>0.14000000000000001</v>
      </c>
      <c r="J77" s="1097"/>
      <c r="K77" s="37" t="s">
        <v>24</v>
      </c>
      <c r="L77" s="30"/>
      <c r="M77" s="61">
        <f>IF('Input Data'!C13="none",0,Q76)</f>
        <v>0</v>
      </c>
      <c r="N77" s="37"/>
      <c r="O77" s="37"/>
      <c r="P77" s="37"/>
      <c r="Q77" s="642">
        <f>I77*M77</f>
        <v>0</v>
      </c>
    </row>
    <row r="78" spans="1:17" ht="15.75" thickBot="1" x14ac:dyDescent="0.25">
      <c r="A78" s="29"/>
      <c r="B78" s="19"/>
      <c r="C78" s="19"/>
      <c r="D78" s="62"/>
      <c r="E78" s="62"/>
      <c r="F78" s="62"/>
      <c r="G78" s="62"/>
      <c r="H78" s="62"/>
      <c r="I78" s="49"/>
      <c r="J78" s="433"/>
      <c r="K78" s="19"/>
      <c r="L78" s="433" t="s">
        <v>267</v>
      </c>
      <c r="M78" s="30"/>
      <c r="N78" s="60"/>
      <c r="O78" s="434"/>
      <c r="P78" s="49"/>
      <c r="Q78" s="629">
        <f>'Non Taxable'!I20</f>
        <v>0</v>
      </c>
    </row>
    <row r="79" spans="1:17" ht="16.5" thickBot="1" x14ac:dyDescent="0.25">
      <c r="A79" s="1084" t="s">
        <v>268</v>
      </c>
      <c r="B79" s="1085"/>
      <c r="C79" s="1085"/>
      <c r="D79" s="1085"/>
      <c r="E79" s="1085"/>
      <c r="F79" s="1085"/>
      <c r="G79" s="1086"/>
      <c r="H79" s="435"/>
      <c r="I79" s="1088" t="str">
        <f>IF($Q$74&lt;$Q$75,"AMOUNT TO BE RECOVERED (Incl VAT)",IF($Q$74&gt;$Q$75,"FEES NOW DUE INCLUDING VAT &amp; NON TAXABLE EXPENSES",""))</f>
        <v/>
      </c>
      <c r="J79" s="1089"/>
      <c r="K79" s="1089"/>
      <c r="L79" s="1089"/>
      <c r="M79" s="1089"/>
      <c r="N79" s="1089"/>
      <c r="O79" s="1090"/>
      <c r="P79" s="435"/>
      <c r="Q79" s="643">
        <f>Q76+Q77+Q78</f>
        <v>0</v>
      </c>
    </row>
    <row r="80" spans="1:17" ht="15.75" thickTop="1" x14ac:dyDescent="0.2">
      <c r="A80" s="501"/>
      <c r="B80" s="502"/>
      <c r="C80" s="502"/>
      <c r="D80" s="502"/>
      <c r="E80" s="502"/>
      <c r="F80" s="502"/>
      <c r="G80" s="502"/>
      <c r="H80" s="502"/>
      <c r="I80" s="502"/>
      <c r="J80" s="502"/>
      <c r="K80" s="502"/>
      <c r="L80" s="502"/>
      <c r="M80" s="502"/>
      <c r="N80" s="502"/>
      <c r="O80" s="502"/>
      <c r="P80" s="502"/>
      <c r="Q80" s="503"/>
    </row>
    <row r="81" spans="1:17" x14ac:dyDescent="0.2">
      <c r="A81" s="504"/>
      <c r="B81" s="505"/>
      <c r="C81" s="505"/>
      <c r="D81" s="505"/>
      <c r="E81" s="505"/>
      <c r="F81" s="505"/>
      <c r="G81" s="505"/>
      <c r="H81" s="505"/>
      <c r="I81" s="505"/>
      <c r="J81" s="505"/>
      <c r="K81" s="506"/>
      <c r="L81" s="507"/>
      <c r="M81" s="507"/>
      <c r="N81" s="505"/>
      <c r="O81" s="505"/>
      <c r="P81" s="505"/>
      <c r="Q81" s="508"/>
    </row>
    <row r="82" spans="1:17" x14ac:dyDescent="0.2">
      <c r="A82" s="1087" t="s">
        <v>28</v>
      </c>
      <c r="B82" s="1083"/>
      <c r="C82" s="533"/>
      <c r="D82" s="1083" t="s">
        <v>9</v>
      </c>
      <c r="E82" s="1083"/>
      <c r="F82" s="1083"/>
      <c r="G82" s="1083"/>
      <c r="H82" s="1083"/>
      <c r="I82" s="534"/>
      <c r="J82" s="534"/>
      <c r="K82" s="1083" t="s">
        <v>128</v>
      </c>
      <c r="L82" s="1083"/>
      <c r="M82" s="1083"/>
      <c r="N82" s="505"/>
      <c r="O82" s="1083" t="s">
        <v>9</v>
      </c>
      <c r="P82" s="1083"/>
      <c r="Q82" s="508"/>
    </row>
    <row r="83" spans="1:17" x14ac:dyDescent="0.2">
      <c r="A83" s="509"/>
      <c r="B83" s="505"/>
      <c r="C83" s="505"/>
      <c r="D83" s="505"/>
      <c r="E83" s="505"/>
      <c r="F83" s="505"/>
      <c r="G83" s="505"/>
      <c r="H83" s="505"/>
      <c r="I83" s="505"/>
      <c r="J83" s="505"/>
      <c r="K83" s="505"/>
      <c r="L83" s="505"/>
      <c r="M83" s="505"/>
      <c r="N83" s="505"/>
      <c r="O83" s="505"/>
      <c r="P83" s="505"/>
      <c r="Q83" s="508"/>
    </row>
    <row r="84" spans="1:17" x14ac:dyDescent="0.2">
      <c r="A84" s="510" t="s">
        <v>26</v>
      </c>
      <c r="B84" s="511"/>
      <c r="C84" s="511"/>
      <c r="D84" s="511"/>
      <c r="E84" s="511"/>
      <c r="F84" s="511"/>
      <c r="G84" s="511"/>
      <c r="H84" s="511"/>
      <c r="I84" s="511"/>
      <c r="J84" s="511"/>
      <c r="K84" s="511"/>
      <c r="L84" s="507"/>
      <c r="M84" s="507"/>
      <c r="N84" s="507"/>
      <c r="O84" s="507"/>
      <c r="P84" s="507"/>
      <c r="Q84" s="512"/>
    </row>
    <row r="85" spans="1:17" x14ac:dyDescent="0.2">
      <c r="A85" s="509"/>
      <c r="B85" s="505"/>
      <c r="C85" s="505"/>
      <c r="D85" s="505"/>
      <c r="E85" s="505"/>
      <c r="F85" s="505"/>
      <c r="G85" s="505"/>
      <c r="H85" s="505"/>
      <c r="I85" s="505"/>
      <c r="J85" s="505"/>
      <c r="K85" s="505"/>
      <c r="L85" s="505"/>
      <c r="M85" s="505"/>
      <c r="N85" s="505"/>
      <c r="O85" s="505"/>
      <c r="P85" s="505"/>
      <c r="Q85" s="508"/>
    </row>
    <row r="86" spans="1:17" x14ac:dyDescent="0.2">
      <c r="A86" s="509"/>
      <c r="B86" s="513"/>
      <c r="C86" s="513"/>
      <c r="D86" s="513"/>
      <c r="E86" s="513"/>
      <c r="F86" s="513"/>
      <c r="G86" s="513"/>
      <c r="H86" s="513"/>
      <c r="I86" s="513"/>
      <c r="J86" s="513"/>
      <c r="K86" s="514"/>
      <c r="L86" s="514"/>
      <c r="M86" s="515" t="s">
        <v>30</v>
      </c>
      <c r="N86" s="513"/>
      <c r="O86" s="513"/>
      <c r="P86" s="513"/>
      <c r="Q86" s="516"/>
    </row>
    <row r="87" spans="1:17" ht="15.75" thickBot="1" x14ac:dyDescent="0.25">
      <c r="A87" s="517" t="s">
        <v>31</v>
      </c>
      <c r="B87" s="518" t="s">
        <v>32</v>
      </c>
      <c r="C87" s="518">
        <f>'Input Data'!D10</f>
        <v>0</v>
      </c>
      <c r="D87" s="518"/>
      <c r="E87" s="518"/>
      <c r="F87" s="518"/>
      <c r="G87" s="518"/>
      <c r="H87" s="518"/>
      <c r="I87" s="518"/>
      <c r="J87" s="518"/>
      <c r="K87" s="518"/>
      <c r="L87" s="518"/>
      <c r="M87" s="518"/>
      <c r="N87" s="518"/>
      <c r="O87" s="518"/>
      <c r="P87" s="518"/>
      <c r="Q87" s="519"/>
    </row>
    <row r="88"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1">
    <mergeCell ref="D1:I1"/>
    <mergeCell ref="K1:Q1"/>
    <mergeCell ref="K2:Q2"/>
    <mergeCell ref="C3:J3"/>
    <mergeCell ref="I76:O76"/>
    <mergeCell ref="A36:D37"/>
    <mergeCell ref="A45:D46"/>
    <mergeCell ref="A52:B53"/>
    <mergeCell ref="A55:C56"/>
    <mergeCell ref="A33:D34"/>
    <mergeCell ref="B5:M5"/>
    <mergeCell ref="D10:I10"/>
    <mergeCell ref="D12:I12"/>
    <mergeCell ref="B7:M7"/>
    <mergeCell ref="B6:M6"/>
    <mergeCell ref="B8:K8"/>
    <mergeCell ref="I77:J77"/>
    <mergeCell ref="O8:P8"/>
    <mergeCell ref="A9:B9"/>
    <mergeCell ref="D9:I9"/>
    <mergeCell ref="A11:B11"/>
    <mergeCell ref="D11:I11"/>
    <mergeCell ref="O9:Q9"/>
    <mergeCell ref="A39:D40"/>
    <mergeCell ref="A42:D43"/>
    <mergeCell ref="L15:N15"/>
    <mergeCell ref="A30:D31"/>
    <mergeCell ref="A27:D28"/>
    <mergeCell ref="A24:B25"/>
    <mergeCell ref="D15:J15"/>
    <mergeCell ref="L14:N14"/>
    <mergeCell ref="D13:I13"/>
    <mergeCell ref="A16:I16"/>
    <mergeCell ref="L16:P16"/>
    <mergeCell ref="D14:J14"/>
    <mergeCell ref="O82:P82"/>
    <mergeCell ref="A79:G79"/>
    <mergeCell ref="A82:B82"/>
    <mergeCell ref="D82:H82"/>
    <mergeCell ref="K82:M82"/>
    <mergeCell ref="I79:O79"/>
  </mergeCells>
  <phoneticPr fontId="69" type="noConversion"/>
  <printOptions horizontalCentered="1"/>
  <pageMargins left="0.55118110236220474" right="0.55118110236220474" top="0.78740157480314965" bottom="0.78740157480314965" header="0.47244094488188981" footer="0.55118110236220474"/>
  <pageSetup paperSize="9" scale="56" orientation="portrait" horizontalDpi="300" verticalDpi="300" r:id="rId2"/>
  <headerFooter alignWithMargins="0">
    <oddFooter>&amp;L&amp;"Arial,Regular"&amp;9&amp;F: 
&amp;A&amp;C&amp;"Arial,Regular"&amp;P&amp;R&amp;"Arial,Regular"&amp;9&amp;D</oddFooter>
  </headerFooter>
  <rowBreaks count="1" manualBreakCount="1">
    <brk id="60"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N21"/>
  <sheetViews>
    <sheetView zoomScaleNormal="100" zoomScaleSheetLayoutView="100" workbookViewId="0">
      <selection activeCell="I15" sqref="I15"/>
    </sheetView>
  </sheetViews>
  <sheetFormatPr defaultRowHeight="15" x14ac:dyDescent="0.2"/>
  <cols>
    <col min="1" max="1" width="3.5546875" customWidth="1"/>
    <col min="2" max="2" width="13.109375" customWidth="1"/>
    <col min="3" max="3" width="14.109375" customWidth="1"/>
    <col min="4" max="4" width="12" bestFit="1" customWidth="1"/>
    <col min="5" max="5" width="10.77734375" customWidth="1"/>
    <col min="6" max="6" width="7.6640625" customWidth="1"/>
    <col min="7" max="7" width="6.6640625" customWidth="1"/>
    <col min="8" max="8" width="15.6640625" customWidth="1"/>
    <col min="9" max="9" width="13.77734375" customWidth="1"/>
    <col min="10" max="10" width="2.44140625" customWidth="1"/>
    <col min="11" max="11" width="9.33203125" customWidth="1"/>
    <col min="13" max="15" width="12.109375" customWidth="1"/>
  </cols>
  <sheetData>
    <row r="1" spans="2:14" ht="20.25" x14ac:dyDescent="0.3">
      <c r="B1" s="20" t="s">
        <v>131</v>
      </c>
      <c r="F1" s="8"/>
      <c r="K1" s="8"/>
    </row>
    <row r="2" spans="2:14" ht="33" customHeight="1" thickBot="1" x14ac:dyDescent="0.3">
      <c r="B2" s="9" t="s">
        <v>149</v>
      </c>
      <c r="C2" s="1155" t="s">
        <v>146</v>
      </c>
      <c r="D2" s="1156"/>
      <c r="E2" s="1156"/>
      <c r="F2" s="8"/>
    </row>
    <row r="3" spans="2:14" x14ac:dyDescent="0.2">
      <c r="B3" s="25">
        <v>0</v>
      </c>
      <c r="C3" s="26">
        <v>320000</v>
      </c>
      <c r="D3" s="26">
        <v>0</v>
      </c>
      <c r="E3" s="23">
        <v>0.125</v>
      </c>
      <c r="F3" s="8"/>
    </row>
    <row r="4" spans="2:14" x14ac:dyDescent="0.2">
      <c r="B4" s="27">
        <v>320000</v>
      </c>
      <c r="C4" s="24" t="s">
        <v>148</v>
      </c>
      <c r="D4" s="10">
        <v>40000</v>
      </c>
      <c r="E4" s="12">
        <v>0.125</v>
      </c>
      <c r="F4" s="8"/>
    </row>
    <row r="5" spans="2:14" x14ac:dyDescent="0.2">
      <c r="B5" s="27">
        <v>860000</v>
      </c>
      <c r="C5" s="10">
        <v>4300000</v>
      </c>
      <c r="D5" s="10">
        <v>107500</v>
      </c>
      <c r="E5" s="12">
        <v>0.1</v>
      </c>
      <c r="F5" s="8"/>
    </row>
    <row r="6" spans="2:14" x14ac:dyDescent="0.2">
      <c r="B6" s="27">
        <v>4300000</v>
      </c>
      <c r="C6" s="10">
        <v>9130000</v>
      </c>
      <c r="D6" s="10">
        <v>451500</v>
      </c>
      <c r="E6" s="12">
        <v>0.09</v>
      </c>
      <c r="F6" s="8"/>
    </row>
    <row r="7" spans="2:14" x14ac:dyDescent="0.2">
      <c r="B7" s="27">
        <v>9130000</v>
      </c>
      <c r="C7" s="10">
        <v>20930000</v>
      </c>
      <c r="D7" s="10">
        <v>886200</v>
      </c>
      <c r="E7" s="12">
        <v>0.08</v>
      </c>
      <c r="F7" s="8"/>
    </row>
    <row r="8" spans="2:14" ht="15.75" thickBot="1" x14ac:dyDescent="0.25">
      <c r="B8" s="28">
        <v>20930000</v>
      </c>
      <c r="C8" s="11">
        <v>100000000</v>
      </c>
      <c r="D8" s="11">
        <v>1830200</v>
      </c>
      <c r="E8" s="13">
        <v>7.0000000000000007E-2</v>
      </c>
      <c r="F8" s="8"/>
    </row>
    <row r="9" spans="2:14" ht="15.75" customHeight="1" x14ac:dyDescent="0.2">
      <c r="B9" s="8"/>
      <c r="C9" s="8"/>
      <c r="D9" s="8"/>
      <c r="E9" s="8"/>
      <c r="F9" s="8"/>
      <c r="M9" s="8"/>
      <c r="N9" s="8"/>
    </row>
    <row r="10" spans="2:14" ht="16.5" thickBot="1" x14ac:dyDescent="0.3">
      <c r="B10" s="595" t="s">
        <v>285</v>
      </c>
      <c r="C10" s="596"/>
      <c r="D10" s="596"/>
      <c r="E10" s="596"/>
      <c r="F10" s="596"/>
      <c r="G10" s="596"/>
    </row>
    <row r="11" spans="2:14" x14ac:dyDescent="0.2">
      <c r="B11" s="597" t="s">
        <v>286</v>
      </c>
      <c r="C11" s="598" t="s">
        <v>287</v>
      </c>
      <c r="D11" s="599" t="s">
        <v>288</v>
      </c>
      <c r="E11" s="600"/>
      <c r="F11" s="601" t="s">
        <v>289</v>
      </c>
      <c r="G11" s="602" t="s">
        <v>290</v>
      </c>
    </row>
    <row r="12" spans="2:14" x14ac:dyDescent="0.2">
      <c r="B12" s="603" t="s">
        <v>291</v>
      </c>
      <c r="C12" s="604" t="s">
        <v>292</v>
      </c>
      <c r="D12" s="605">
        <f>IF('Input Data'!$E$22&lt;1,0,20%)</f>
        <v>0.2</v>
      </c>
      <c r="E12" s="606" t="s">
        <v>27</v>
      </c>
      <c r="F12" s="607">
        <f>IF('Input Data'!$E$22=1,'Input Data'!$D$23,1)</f>
        <v>1</v>
      </c>
      <c r="G12" s="608">
        <f>D12*F12</f>
        <v>0.2</v>
      </c>
    </row>
    <row r="13" spans="2:14" x14ac:dyDescent="0.2">
      <c r="B13" s="603" t="s">
        <v>293</v>
      </c>
      <c r="C13" s="604" t="s">
        <v>294</v>
      </c>
      <c r="D13" s="605">
        <f>IF('Input Data'!$E$22&lt;2,0,35%)</f>
        <v>0</v>
      </c>
      <c r="E13" s="606" t="s">
        <v>27</v>
      </c>
      <c r="F13" s="607">
        <f>IF('Input Data'!$E$22=2,'Input Data'!$D$23,1)</f>
        <v>1</v>
      </c>
      <c r="G13" s="608">
        <f>D13*F13+G12</f>
        <v>0.2</v>
      </c>
    </row>
    <row r="14" spans="2:14" ht="15.75" thickBot="1" x14ac:dyDescent="0.25">
      <c r="B14" s="609" t="s">
        <v>295</v>
      </c>
      <c r="C14" s="610" t="s">
        <v>296</v>
      </c>
      <c r="D14" s="611">
        <f>IF('Input Data'!$E$22&lt;3,0,20%)</f>
        <v>0</v>
      </c>
      <c r="E14" s="612" t="s">
        <v>27</v>
      </c>
      <c r="F14" s="613">
        <f>IF('Input Data'!$E$22=3,'Input Data'!$D$23,1)</f>
        <v>1</v>
      </c>
      <c r="G14" s="614">
        <f>D14*F14+G13</f>
        <v>0.2</v>
      </c>
    </row>
    <row r="15" spans="2:14" ht="15.75" thickBot="1" x14ac:dyDescent="0.25">
      <c r="F15" s="8"/>
    </row>
    <row r="16" spans="2:14" ht="15.75" thickBot="1" x14ac:dyDescent="0.25">
      <c r="C16" s="1157" t="s">
        <v>297</v>
      </c>
      <c r="D16" s="1158"/>
      <c r="E16" s="1158"/>
      <c r="F16" s="615" t="s">
        <v>298</v>
      </c>
    </row>
    <row r="17" spans="2:7" ht="15.75" thickTop="1" x14ac:dyDescent="0.2">
      <c r="B17" s="8"/>
      <c r="C17" s="1159" t="s">
        <v>292</v>
      </c>
      <c r="D17" s="1160"/>
      <c r="E17" s="1160"/>
      <c r="F17" s="616">
        <v>0.2</v>
      </c>
      <c r="G17" s="8"/>
    </row>
    <row r="18" spans="2:7" x14ac:dyDescent="0.2">
      <c r="C18" s="1151" t="s">
        <v>294</v>
      </c>
      <c r="D18" s="1152"/>
      <c r="E18" s="1152"/>
      <c r="F18" s="617">
        <v>0.35</v>
      </c>
    </row>
    <row r="19" spans="2:7" x14ac:dyDescent="0.2">
      <c r="C19" s="1151" t="s">
        <v>296</v>
      </c>
      <c r="D19" s="1152"/>
      <c r="E19" s="1152"/>
      <c r="F19" s="617">
        <v>0.2</v>
      </c>
    </row>
    <row r="20" spans="2:7" x14ac:dyDescent="0.2">
      <c r="C20" s="1151" t="s">
        <v>299</v>
      </c>
      <c r="D20" s="1152"/>
      <c r="E20" s="1152"/>
      <c r="F20" s="617">
        <v>0.2</v>
      </c>
    </row>
    <row r="21" spans="2:7" ht="15.75" thickBot="1" x14ac:dyDescent="0.25">
      <c r="C21" s="1153" t="s">
        <v>300</v>
      </c>
      <c r="D21" s="1154"/>
      <c r="E21" s="1154"/>
      <c r="F21" s="618">
        <v>0.05</v>
      </c>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7">
    <mergeCell ref="C19:E19"/>
    <mergeCell ref="C20:E20"/>
    <mergeCell ref="C21:E21"/>
    <mergeCell ref="C2:E2"/>
    <mergeCell ref="C16:E16"/>
    <mergeCell ref="C17:E17"/>
    <mergeCell ref="C18:E18"/>
  </mergeCells>
  <phoneticPr fontId="69" type="noConversion"/>
  <pageMargins left="0.75" right="0.75" top="1" bottom="1" header="0.5" footer="0.5"/>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90" workbookViewId="0">
      <selection activeCell="F2" sqref="F2"/>
    </sheetView>
  </sheetViews>
  <sheetFormatPr defaultRowHeight="15" x14ac:dyDescent="0.2"/>
  <cols>
    <col min="1" max="1" width="7.44140625" customWidth="1"/>
    <col min="2" max="2" width="9.21875" customWidth="1"/>
    <col min="3" max="3" width="11.77734375" customWidth="1"/>
    <col min="4" max="4" width="11.6640625" customWidth="1"/>
    <col min="5" max="5" width="10" customWidth="1"/>
    <col min="6" max="6" width="12.77734375" customWidth="1"/>
    <col min="7" max="7" width="3.21875" customWidth="1"/>
    <col min="8" max="8" width="8.109375" customWidth="1"/>
    <col min="9" max="9" width="9.44140625" customWidth="1"/>
    <col min="10" max="10" width="11" customWidth="1"/>
    <col min="11" max="11" width="10.33203125" customWidth="1"/>
    <col min="13" max="13" width="11.109375" customWidth="1"/>
  </cols>
  <sheetData>
    <row r="1" spans="1:13" ht="18.75" thickTop="1" x14ac:dyDescent="0.2">
      <c r="A1" s="659" t="s">
        <v>319</v>
      </c>
      <c r="B1" s="487"/>
      <c r="C1" s="390"/>
      <c r="D1" s="390"/>
      <c r="E1" s="391" t="s">
        <v>251</v>
      </c>
      <c r="F1" s="390"/>
      <c r="G1" s="390"/>
      <c r="H1" s="390"/>
      <c r="I1" s="390"/>
      <c r="J1" s="390"/>
      <c r="K1" s="390"/>
      <c r="L1" s="390"/>
      <c r="M1" s="392"/>
    </row>
    <row r="2" spans="1:13" x14ac:dyDescent="0.2">
      <c r="A2" s="1161" t="s">
        <v>237</v>
      </c>
      <c r="B2" s="1162"/>
      <c r="C2" s="1162"/>
      <c r="D2" s="655">
        <f>'Input Data'!$D$19</f>
        <v>0</v>
      </c>
      <c r="E2" s="393" t="s">
        <v>206</v>
      </c>
      <c r="F2" s="654">
        <f>'Input Data'!$D$5</f>
        <v>0</v>
      </c>
      <c r="G2" s="147"/>
      <c r="H2" s="1162" t="s">
        <v>118</v>
      </c>
      <c r="I2" s="1162"/>
      <c r="J2" s="1163"/>
      <c r="K2" s="406">
        <v>0</v>
      </c>
      <c r="L2" s="147"/>
      <c r="M2" s="149"/>
    </row>
    <row r="3" spans="1:13" ht="15.75" thickBot="1" x14ac:dyDescent="0.25">
      <c r="A3" s="394"/>
      <c r="B3" s="395"/>
      <c r="C3" s="147"/>
      <c r="D3" s="147"/>
      <c r="E3" s="147"/>
      <c r="F3" s="147"/>
      <c r="G3" s="147"/>
      <c r="H3" s="395"/>
      <c r="I3" s="395"/>
      <c r="J3" s="396"/>
      <c r="K3" s="147"/>
      <c r="L3" s="147"/>
      <c r="M3" s="397"/>
    </row>
    <row r="4" spans="1:13" ht="65.25" thickTop="1" thickBot="1" x14ac:dyDescent="0.25">
      <c r="A4" s="398" t="s">
        <v>238</v>
      </c>
      <c r="B4" s="488" t="s">
        <v>9</v>
      </c>
      <c r="C4" s="520" t="s">
        <v>278</v>
      </c>
      <c r="D4" s="520" t="s">
        <v>279</v>
      </c>
      <c r="E4" s="399" t="s">
        <v>280</v>
      </c>
      <c r="F4" s="521" t="s">
        <v>281</v>
      </c>
      <c r="G4" s="90"/>
      <c r="H4" s="398" t="s">
        <v>238</v>
      </c>
      <c r="I4" s="488" t="s">
        <v>9</v>
      </c>
      <c r="J4" s="520" t="s">
        <v>278</v>
      </c>
      <c r="K4" s="520" t="s">
        <v>279</v>
      </c>
      <c r="L4" s="399" t="s">
        <v>280</v>
      </c>
      <c r="M4" s="521" t="s">
        <v>281</v>
      </c>
    </row>
    <row r="5" spans="1:13" ht="27" thickTop="1" thickBot="1" x14ac:dyDescent="0.25">
      <c r="A5" s="400" t="s">
        <v>239</v>
      </c>
      <c r="B5" s="490"/>
      <c r="C5" s="585">
        <v>0</v>
      </c>
      <c r="D5" s="586">
        <f>IF($K$2="Y",((C5-E5)/1.14),C5)</f>
        <v>0</v>
      </c>
      <c r="E5" s="585">
        <v>0</v>
      </c>
      <c r="F5" s="587">
        <f>SUM(D5:E5)</f>
        <v>0</v>
      </c>
      <c r="G5" s="66"/>
      <c r="H5" s="401" t="s">
        <v>240</v>
      </c>
      <c r="I5" s="488"/>
      <c r="J5" s="590">
        <f>C42</f>
        <v>0</v>
      </c>
      <c r="K5" s="591">
        <f>D42</f>
        <v>0</v>
      </c>
      <c r="L5" s="590">
        <f>E42</f>
        <v>0</v>
      </c>
      <c r="M5" s="592">
        <f>SUM(K5:L5)</f>
        <v>0</v>
      </c>
    </row>
    <row r="6" spans="1:13" x14ac:dyDescent="0.2">
      <c r="A6" s="402">
        <f t="shared" ref="A6:A41" si="0">A5+1</f>
        <v>2</v>
      </c>
      <c r="B6" s="491"/>
      <c r="C6" s="585">
        <v>0</v>
      </c>
      <c r="D6" s="586">
        <f t="shared" ref="D6:D41" si="1">IF($K$2="Y",((C6-E6)/1.14),C6)</f>
        <v>0</v>
      </c>
      <c r="E6" s="585">
        <v>0</v>
      </c>
      <c r="F6" s="587">
        <f t="shared" ref="F6:F41" si="2">SUM(D6:E6)</f>
        <v>0</v>
      </c>
      <c r="G6" s="66"/>
      <c r="H6" s="403" t="s">
        <v>241</v>
      </c>
      <c r="I6" s="490"/>
      <c r="J6" s="593">
        <v>0</v>
      </c>
      <c r="K6" s="586">
        <f t="shared" ref="K6:K41" si="3">IF($K$2="Y",((J6-L6)/1.14),J6)</f>
        <v>0</v>
      </c>
      <c r="L6" s="593">
        <v>0</v>
      </c>
      <c r="M6" s="594">
        <f t="shared" ref="M6:M41" si="4">SUM(K6:L6)</f>
        <v>0</v>
      </c>
    </row>
    <row r="7" spans="1:13" x14ac:dyDescent="0.2">
      <c r="A7" s="402">
        <f t="shared" si="0"/>
        <v>3</v>
      </c>
      <c r="B7" s="491"/>
      <c r="C7" s="585">
        <v>0</v>
      </c>
      <c r="D7" s="586">
        <f t="shared" si="1"/>
        <v>0</v>
      </c>
      <c r="E7" s="585">
        <v>0</v>
      </c>
      <c r="F7" s="587">
        <f t="shared" si="2"/>
        <v>0</v>
      </c>
      <c r="G7" s="66"/>
      <c r="H7" s="402">
        <f t="shared" ref="H7:H41" si="5">H6+1</f>
        <v>39</v>
      </c>
      <c r="I7" s="491"/>
      <c r="J7" s="585">
        <v>0</v>
      </c>
      <c r="K7" s="586">
        <f t="shared" si="3"/>
        <v>0</v>
      </c>
      <c r="L7" s="585">
        <v>0</v>
      </c>
      <c r="M7" s="587">
        <f t="shared" si="4"/>
        <v>0</v>
      </c>
    </row>
    <row r="8" spans="1:13" x14ac:dyDescent="0.2">
      <c r="A8" s="402">
        <f t="shared" si="0"/>
        <v>4</v>
      </c>
      <c r="B8" s="491"/>
      <c r="C8" s="585">
        <v>0</v>
      </c>
      <c r="D8" s="586">
        <f t="shared" si="1"/>
        <v>0</v>
      </c>
      <c r="E8" s="585">
        <v>0</v>
      </c>
      <c r="F8" s="587">
        <f t="shared" si="2"/>
        <v>0</v>
      </c>
      <c r="G8" s="66"/>
      <c r="H8" s="402">
        <f t="shared" si="5"/>
        <v>40</v>
      </c>
      <c r="I8" s="491"/>
      <c r="J8" s="585">
        <v>0</v>
      </c>
      <c r="K8" s="586">
        <f t="shared" si="3"/>
        <v>0</v>
      </c>
      <c r="L8" s="585">
        <v>0</v>
      </c>
      <c r="M8" s="587">
        <f t="shared" si="4"/>
        <v>0</v>
      </c>
    </row>
    <row r="9" spans="1:13" x14ac:dyDescent="0.2">
      <c r="A9" s="402">
        <f t="shared" si="0"/>
        <v>5</v>
      </c>
      <c r="B9" s="491"/>
      <c r="C9" s="585">
        <v>0</v>
      </c>
      <c r="D9" s="586">
        <f t="shared" si="1"/>
        <v>0</v>
      </c>
      <c r="E9" s="585">
        <v>0</v>
      </c>
      <c r="F9" s="587">
        <f t="shared" si="2"/>
        <v>0</v>
      </c>
      <c r="G9" s="66"/>
      <c r="H9" s="402">
        <f t="shared" si="5"/>
        <v>41</v>
      </c>
      <c r="I9" s="491"/>
      <c r="J9" s="585">
        <v>0</v>
      </c>
      <c r="K9" s="586">
        <f t="shared" si="3"/>
        <v>0</v>
      </c>
      <c r="L9" s="585">
        <v>0</v>
      </c>
      <c r="M9" s="587">
        <f t="shared" si="4"/>
        <v>0</v>
      </c>
    </row>
    <row r="10" spans="1:13" x14ac:dyDescent="0.2">
      <c r="A10" s="402">
        <f t="shared" si="0"/>
        <v>6</v>
      </c>
      <c r="B10" s="491"/>
      <c r="C10" s="585">
        <v>0</v>
      </c>
      <c r="D10" s="586">
        <f t="shared" si="1"/>
        <v>0</v>
      </c>
      <c r="E10" s="585">
        <v>0</v>
      </c>
      <c r="F10" s="587">
        <f t="shared" si="2"/>
        <v>0</v>
      </c>
      <c r="G10" s="66"/>
      <c r="H10" s="402">
        <f t="shared" si="5"/>
        <v>42</v>
      </c>
      <c r="I10" s="491"/>
      <c r="J10" s="585">
        <v>0</v>
      </c>
      <c r="K10" s="586">
        <f t="shared" si="3"/>
        <v>0</v>
      </c>
      <c r="L10" s="585">
        <v>0</v>
      </c>
      <c r="M10" s="587">
        <f t="shared" si="4"/>
        <v>0</v>
      </c>
    </row>
    <row r="11" spans="1:13" x14ac:dyDescent="0.2">
      <c r="A11" s="402">
        <f t="shared" si="0"/>
        <v>7</v>
      </c>
      <c r="B11" s="491"/>
      <c r="C11" s="585">
        <v>0</v>
      </c>
      <c r="D11" s="586">
        <f t="shared" si="1"/>
        <v>0</v>
      </c>
      <c r="E11" s="585">
        <v>0</v>
      </c>
      <c r="F11" s="587">
        <f t="shared" si="2"/>
        <v>0</v>
      </c>
      <c r="G11" s="66"/>
      <c r="H11" s="402">
        <f t="shared" si="5"/>
        <v>43</v>
      </c>
      <c r="I11" s="491"/>
      <c r="J11" s="585">
        <v>0</v>
      </c>
      <c r="K11" s="586">
        <f t="shared" si="3"/>
        <v>0</v>
      </c>
      <c r="L11" s="585">
        <v>0</v>
      </c>
      <c r="M11" s="587">
        <f t="shared" si="4"/>
        <v>0</v>
      </c>
    </row>
    <row r="12" spans="1:13" x14ac:dyDescent="0.2">
      <c r="A12" s="402">
        <f t="shared" si="0"/>
        <v>8</v>
      </c>
      <c r="B12" s="491"/>
      <c r="C12" s="585">
        <v>0</v>
      </c>
      <c r="D12" s="586">
        <f t="shared" si="1"/>
        <v>0</v>
      </c>
      <c r="E12" s="585">
        <v>0</v>
      </c>
      <c r="F12" s="587">
        <f t="shared" si="2"/>
        <v>0</v>
      </c>
      <c r="G12" s="66"/>
      <c r="H12" s="402">
        <f t="shared" si="5"/>
        <v>44</v>
      </c>
      <c r="I12" s="491"/>
      <c r="J12" s="585">
        <v>0</v>
      </c>
      <c r="K12" s="586">
        <f t="shared" si="3"/>
        <v>0</v>
      </c>
      <c r="L12" s="585">
        <v>0</v>
      </c>
      <c r="M12" s="587">
        <f t="shared" si="4"/>
        <v>0</v>
      </c>
    </row>
    <row r="13" spans="1:13" x14ac:dyDescent="0.2">
      <c r="A13" s="402">
        <f t="shared" si="0"/>
        <v>9</v>
      </c>
      <c r="B13" s="491"/>
      <c r="C13" s="585">
        <v>0</v>
      </c>
      <c r="D13" s="586">
        <f t="shared" si="1"/>
        <v>0</v>
      </c>
      <c r="E13" s="585">
        <v>0</v>
      </c>
      <c r="F13" s="587">
        <f t="shared" si="2"/>
        <v>0</v>
      </c>
      <c r="G13" s="66"/>
      <c r="H13" s="402">
        <f t="shared" si="5"/>
        <v>45</v>
      </c>
      <c r="I13" s="491"/>
      <c r="J13" s="585">
        <v>0</v>
      </c>
      <c r="K13" s="586">
        <f t="shared" si="3"/>
        <v>0</v>
      </c>
      <c r="L13" s="585">
        <v>0</v>
      </c>
      <c r="M13" s="587">
        <f t="shared" si="4"/>
        <v>0</v>
      </c>
    </row>
    <row r="14" spans="1:13" x14ac:dyDescent="0.2">
      <c r="A14" s="402">
        <f t="shared" si="0"/>
        <v>10</v>
      </c>
      <c r="B14" s="491"/>
      <c r="C14" s="585">
        <v>0</v>
      </c>
      <c r="D14" s="586">
        <f t="shared" si="1"/>
        <v>0</v>
      </c>
      <c r="E14" s="585">
        <v>0</v>
      </c>
      <c r="F14" s="587">
        <f t="shared" si="2"/>
        <v>0</v>
      </c>
      <c r="G14" s="66"/>
      <c r="H14" s="402">
        <f t="shared" si="5"/>
        <v>46</v>
      </c>
      <c r="I14" s="491"/>
      <c r="J14" s="585">
        <v>0</v>
      </c>
      <c r="K14" s="586">
        <f t="shared" si="3"/>
        <v>0</v>
      </c>
      <c r="L14" s="585">
        <v>0</v>
      </c>
      <c r="M14" s="587">
        <f t="shared" si="4"/>
        <v>0</v>
      </c>
    </row>
    <row r="15" spans="1:13" x14ac:dyDescent="0.2">
      <c r="A15" s="402">
        <f t="shared" si="0"/>
        <v>11</v>
      </c>
      <c r="B15" s="491"/>
      <c r="C15" s="585">
        <v>0</v>
      </c>
      <c r="D15" s="586">
        <f t="shared" si="1"/>
        <v>0</v>
      </c>
      <c r="E15" s="585">
        <v>0</v>
      </c>
      <c r="F15" s="587">
        <f t="shared" si="2"/>
        <v>0</v>
      </c>
      <c r="G15" s="66"/>
      <c r="H15" s="402">
        <f t="shared" si="5"/>
        <v>47</v>
      </c>
      <c r="I15" s="491"/>
      <c r="J15" s="585">
        <v>0</v>
      </c>
      <c r="K15" s="586">
        <f t="shared" si="3"/>
        <v>0</v>
      </c>
      <c r="L15" s="585">
        <v>0</v>
      </c>
      <c r="M15" s="587">
        <f t="shared" si="4"/>
        <v>0</v>
      </c>
    </row>
    <row r="16" spans="1:13" x14ac:dyDescent="0.2">
      <c r="A16" s="402">
        <f t="shared" si="0"/>
        <v>12</v>
      </c>
      <c r="B16" s="491"/>
      <c r="C16" s="585">
        <v>0</v>
      </c>
      <c r="D16" s="586">
        <f t="shared" si="1"/>
        <v>0</v>
      </c>
      <c r="E16" s="585">
        <v>0</v>
      </c>
      <c r="F16" s="587">
        <f t="shared" si="2"/>
        <v>0</v>
      </c>
      <c r="G16" s="66"/>
      <c r="H16" s="402">
        <f t="shared" si="5"/>
        <v>48</v>
      </c>
      <c r="I16" s="491"/>
      <c r="J16" s="585">
        <v>0</v>
      </c>
      <c r="K16" s="586">
        <f t="shared" si="3"/>
        <v>0</v>
      </c>
      <c r="L16" s="585">
        <v>0</v>
      </c>
      <c r="M16" s="587">
        <f t="shared" si="4"/>
        <v>0</v>
      </c>
    </row>
    <row r="17" spans="1:13" x14ac:dyDescent="0.2">
      <c r="A17" s="402">
        <f t="shared" si="0"/>
        <v>13</v>
      </c>
      <c r="B17" s="491"/>
      <c r="C17" s="585">
        <v>0</v>
      </c>
      <c r="D17" s="586">
        <f t="shared" si="1"/>
        <v>0</v>
      </c>
      <c r="E17" s="585">
        <v>0</v>
      </c>
      <c r="F17" s="587">
        <f t="shared" si="2"/>
        <v>0</v>
      </c>
      <c r="G17" s="66"/>
      <c r="H17" s="402">
        <f t="shared" si="5"/>
        <v>49</v>
      </c>
      <c r="I17" s="491"/>
      <c r="J17" s="585">
        <v>0</v>
      </c>
      <c r="K17" s="586">
        <f t="shared" si="3"/>
        <v>0</v>
      </c>
      <c r="L17" s="585">
        <v>0</v>
      </c>
      <c r="M17" s="587">
        <f t="shared" si="4"/>
        <v>0</v>
      </c>
    </row>
    <row r="18" spans="1:13" x14ac:dyDescent="0.2">
      <c r="A18" s="402">
        <f t="shared" si="0"/>
        <v>14</v>
      </c>
      <c r="B18" s="491"/>
      <c r="C18" s="585">
        <v>0</v>
      </c>
      <c r="D18" s="586">
        <f t="shared" si="1"/>
        <v>0</v>
      </c>
      <c r="E18" s="585">
        <v>0</v>
      </c>
      <c r="F18" s="587">
        <f t="shared" si="2"/>
        <v>0</v>
      </c>
      <c r="G18" s="66"/>
      <c r="H18" s="402">
        <f t="shared" si="5"/>
        <v>50</v>
      </c>
      <c r="I18" s="491"/>
      <c r="J18" s="585">
        <v>0</v>
      </c>
      <c r="K18" s="586">
        <f t="shared" si="3"/>
        <v>0</v>
      </c>
      <c r="L18" s="585">
        <v>0</v>
      </c>
      <c r="M18" s="587">
        <f t="shared" si="4"/>
        <v>0</v>
      </c>
    </row>
    <row r="19" spans="1:13" x14ac:dyDescent="0.2">
      <c r="A19" s="402">
        <f t="shared" si="0"/>
        <v>15</v>
      </c>
      <c r="B19" s="491"/>
      <c r="C19" s="585">
        <v>0</v>
      </c>
      <c r="D19" s="586">
        <f t="shared" si="1"/>
        <v>0</v>
      </c>
      <c r="E19" s="585">
        <v>0</v>
      </c>
      <c r="F19" s="587">
        <f t="shared" si="2"/>
        <v>0</v>
      </c>
      <c r="G19" s="66"/>
      <c r="H19" s="402">
        <f t="shared" si="5"/>
        <v>51</v>
      </c>
      <c r="I19" s="491"/>
      <c r="J19" s="585">
        <v>0</v>
      </c>
      <c r="K19" s="586">
        <f t="shared" si="3"/>
        <v>0</v>
      </c>
      <c r="L19" s="585">
        <v>0</v>
      </c>
      <c r="M19" s="587">
        <f t="shared" si="4"/>
        <v>0</v>
      </c>
    </row>
    <row r="20" spans="1:13" x14ac:dyDescent="0.2">
      <c r="A20" s="402">
        <f t="shared" si="0"/>
        <v>16</v>
      </c>
      <c r="B20" s="491"/>
      <c r="C20" s="585">
        <v>0</v>
      </c>
      <c r="D20" s="586">
        <f t="shared" si="1"/>
        <v>0</v>
      </c>
      <c r="E20" s="585">
        <v>0</v>
      </c>
      <c r="F20" s="587">
        <f t="shared" si="2"/>
        <v>0</v>
      </c>
      <c r="G20" s="66"/>
      <c r="H20" s="402">
        <f t="shared" si="5"/>
        <v>52</v>
      </c>
      <c r="I20" s="491"/>
      <c r="J20" s="585">
        <v>0</v>
      </c>
      <c r="K20" s="586">
        <f t="shared" si="3"/>
        <v>0</v>
      </c>
      <c r="L20" s="585">
        <v>0</v>
      </c>
      <c r="M20" s="587">
        <f t="shared" si="4"/>
        <v>0</v>
      </c>
    </row>
    <row r="21" spans="1:13" x14ac:dyDescent="0.2">
      <c r="A21" s="402">
        <f t="shared" si="0"/>
        <v>17</v>
      </c>
      <c r="B21" s="491"/>
      <c r="C21" s="585">
        <v>0</v>
      </c>
      <c r="D21" s="586">
        <f t="shared" si="1"/>
        <v>0</v>
      </c>
      <c r="E21" s="585">
        <v>0</v>
      </c>
      <c r="F21" s="587">
        <f t="shared" si="2"/>
        <v>0</v>
      </c>
      <c r="G21" s="404"/>
      <c r="H21" s="402">
        <f t="shared" si="5"/>
        <v>53</v>
      </c>
      <c r="I21" s="491"/>
      <c r="J21" s="585">
        <v>0</v>
      </c>
      <c r="K21" s="586">
        <f t="shared" si="3"/>
        <v>0</v>
      </c>
      <c r="L21" s="585">
        <v>0</v>
      </c>
      <c r="M21" s="587">
        <f t="shared" si="4"/>
        <v>0</v>
      </c>
    </row>
    <row r="22" spans="1:13" x14ac:dyDescent="0.2">
      <c r="A22" s="402">
        <f t="shared" si="0"/>
        <v>18</v>
      </c>
      <c r="B22" s="491"/>
      <c r="C22" s="585">
        <v>0</v>
      </c>
      <c r="D22" s="586">
        <f t="shared" si="1"/>
        <v>0</v>
      </c>
      <c r="E22" s="585">
        <v>0</v>
      </c>
      <c r="F22" s="587">
        <f t="shared" si="2"/>
        <v>0</v>
      </c>
      <c r="G22" s="404"/>
      <c r="H22" s="402">
        <f t="shared" si="5"/>
        <v>54</v>
      </c>
      <c r="I22" s="491"/>
      <c r="J22" s="585">
        <v>0</v>
      </c>
      <c r="K22" s="586">
        <f t="shared" si="3"/>
        <v>0</v>
      </c>
      <c r="L22" s="585">
        <v>0</v>
      </c>
      <c r="M22" s="587">
        <f t="shared" si="4"/>
        <v>0</v>
      </c>
    </row>
    <row r="23" spans="1:13" x14ac:dyDescent="0.2">
      <c r="A23" s="402">
        <f t="shared" si="0"/>
        <v>19</v>
      </c>
      <c r="B23" s="491"/>
      <c r="C23" s="585">
        <v>0</v>
      </c>
      <c r="D23" s="586">
        <f t="shared" si="1"/>
        <v>0</v>
      </c>
      <c r="E23" s="585">
        <v>0</v>
      </c>
      <c r="F23" s="587">
        <f t="shared" si="2"/>
        <v>0</v>
      </c>
      <c r="G23" s="404"/>
      <c r="H23" s="402">
        <f t="shared" si="5"/>
        <v>55</v>
      </c>
      <c r="I23" s="491"/>
      <c r="J23" s="585">
        <v>0</v>
      </c>
      <c r="K23" s="586">
        <f t="shared" si="3"/>
        <v>0</v>
      </c>
      <c r="L23" s="585">
        <v>0</v>
      </c>
      <c r="M23" s="587">
        <f t="shared" si="4"/>
        <v>0</v>
      </c>
    </row>
    <row r="24" spans="1:13" x14ac:dyDescent="0.2">
      <c r="A24" s="402">
        <f t="shared" si="0"/>
        <v>20</v>
      </c>
      <c r="B24" s="491"/>
      <c r="C24" s="585">
        <v>0</v>
      </c>
      <c r="D24" s="586">
        <f t="shared" si="1"/>
        <v>0</v>
      </c>
      <c r="E24" s="585">
        <v>0</v>
      </c>
      <c r="F24" s="587">
        <f t="shared" si="2"/>
        <v>0</v>
      </c>
      <c r="G24" s="66"/>
      <c r="H24" s="402">
        <f t="shared" si="5"/>
        <v>56</v>
      </c>
      <c r="I24" s="491"/>
      <c r="J24" s="585">
        <v>0</v>
      </c>
      <c r="K24" s="586">
        <f t="shared" si="3"/>
        <v>0</v>
      </c>
      <c r="L24" s="585">
        <v>0</v>
      </c>
      <c r="M24" s="587">
        <f t="shared" si="4"/>
        <v>0</v>
      </c>
    </row>
    <row r="25" spans="1:13" x14ac:dyDescent="0.2">
      <c r="A25" s="402">
        <f t="shared" si="0"/>
        <v>21</v>
      </c>
      <c r="B25" s="491"/>
      <c r="C25" s="585">
        <v>0</v>
      </c>
      <c r="D25" s="586">
        <f t="shared" si="1"/>
        <v>0</v>
      </c>
      <c r="E25" s="585">
        <v>0</v>
      </c>
      <c r="F25" s="587">
        <f t="shared" si="2"/>
        <v>0</v>
      </c>
      <c r="G25" s="66"/>
      <c r="H25" s="402">
        <f t="shared" si="5"/>
        <v>57</v>
      </c>
      <c r="I25" s="491"/>
      <c r="J25" s="585">
        <v>0</v>
      </c>
      <c r="K25" s="586">
        <f t="shared" si="3"/>
        <v>0</v>
      </c>
      <c r="L25" s="585">
        <v>0</v>
      </c>
      <c r="M25" s="587">
        <f t="shared" si="4"/>
        <v>0</v>
      </c>
    </row>
    <row r="26" spans="1:13" x14ac:dyDescent="0.2">
      <c r="A26" s="402">
        <f t="shared" si="0"/>
        <v>22</v>
      </c>
      <c r="B26" s="491"/>
      <c r="C26" s="585">
        <v>0</v>
      </c>
      <c r="D26" s="586">
        <f t="shared" si="1"/>
        <v>0</v>
      </c>
      <c r="E26" s="585">
        <v>0</v>
      </c>
      <c r="F26" s="587">
        <f t="shared" si="2"/>
        <v>0</v>
      </c>
      <c r="G26" s="66"/>
      <c r="H26" s="402">
        <f t="shared" si="5"/>
        <v>58</v>
      </c>
      <c r="I26" s="491"/>
      <c r="J26" s="585">
        <v>0</v>
      </c>
      <c r="K26" s="586">
        <f t="shared" si="3"/>
        <v>0</v>
      </c>
      <c r="L26" s="585">
        <v>0</v>
      </c>
      <c r="M26" s="587">
        <f t="shared" si="4"/>
        <v>0</v>
      </c>
    </row>
    <row r="27" spans="1:13" x14ac:dyDescent="0.2">
      <c r="A27" s="402">
        <f t="shared" si="0"/>
        <v>23</v>
      </c>
      <c r="B27" s="491"/>
      <c r="C27" s="585">
        <v>0</v>
      </c>
      <c r="D27" s="586">
        <f t="shared" si="1"/>
        <v>0</v>
      </c>
      <c r="E27" s="585">
        <v>0</v>
      </c>
      <c r="F27" s="587">
        <f t="shared" si="2"/>
        <v>0</v>
      </c>
      <c r="G27" s="66"/>
      <c r="H27" s="402">
        <f t="shared" si="5"/>
        <v>59</v>
      </c>
      <c r="I27" s="491"/>
      <c r="J27" s="585">
        <v>0</v>
      </c>
      <c r="K27" s="586">
        <f t="shared" si="3"/>
        <v>0</v>
      </c>
      <c r="L27" s="585">
        <v>0</v>
      </c>
      <c r="M27" s="587">
        <f t="shared" si="4"/>
        <v>0</v>
      </c>
    </row>
    <row r="28" spans="1:13" x14ac:dyDescent="0.2">
      <c r="A28" s="402">
        <f t="shared" si="0"/>
        <v>24</v>
      </c>
      <c r="B28" s="491"/>
      <c r="C28" s="585">
        <v>0</v>
      </c>
      <c r="D28" s="586">
        <f t="shared" si="1"/>
        <v>0</v>
      </c>
      <c r="E28" s="585">
        <v>0</v>
      </c>
      <c r="F28" s="587">
        <f t="shared" si="2"/>
        <v>0</v>
      </c>
      <c r="G28" s="66"/>
      <c r="H28" s="402">
        <f t="shared" si="5"/>
        <v>60</v>
      </c>
      <c r="I28" s="491"/>
      <c r="J28" s="585">
        <v>0</v>
      </c>
      <c r="K28" s="586">
        <f t="shared" si="3"/>
        <v>0</v>
      </c>
      <c r="L28" s="585">
        <v>0</v>
      </c>
      <c r="M28" s="587">
        <f t="shared" si="4"/>
        <v>0</v>
      </c>
    </row>
    <row r="29" spans="1:13" x14ac:dyDescent="0.2">
      <c r="A29" s="402">
        <f t="shared" si="0"/>
        <v>25</v>
      </c>
      <c r="B29" s="491"/>
      <c r="C29" s="585">
        <v>0</v>
      </c>
      <c r="D29" s="586">
        <f t="shared" si="1"/>
        <v>0</v>
      </c>
      <c r="E29" s="585">
        <v>0</v>
      </c>
      <c r="F29" s="587">
        <f t="shared" si="2"/>
        <v>0</v>
      </c>
      <c r="G29" s="66"/>
      <c r="H29" s="402">
        <f t="shared" si="5"/>
        <v>61</v>
      </c>
      <c r="I29" s="491"/>
      <c r="J29" s="585">
        <v>0</v>
      </c>
      <c r="K29" s="586">
        <f t="shared" si="3"/>
        <v>0</v>
      </c>
      <c r="L29" s="585">
        <v>0</v>
      </c>
      <c r="M29" s="587">
        <f t="shared" si="4"/>
        <v>0</v>
      </c>
    </row>
    <row r="30" spans="1:13" x14ac:dyDescent="0.2">
      <c r="A30" s="402">
        <f t="shared" si="0"/>
        <v>26</v>
      </c>
      <c r="B30" s="491"/>
      <c r="C30" s="585">
        <v>0</v>
      </c>
      <c r="D30" s="586">
        <f t="shared" si="1"/>
        <v>0</v>
      </c>
      <c r="E30" s="585">
        <v>0</v>
      </c>
      <c r="F30" s="587">
        <f t="shared" si="2"/>
        <v>0</v>
      </c>
      <c r="G30" s="66"/>
      <c r="H30" s="402">
        <f t="shared" si="5"/>
        <v>62</v>
      </c>
      <c r="I30" s="491"/>
      <c r="J30" s="585">
        <v>0</v>
      </c>
      <c r="K30" s="586">
        <f t="shared" si="3"/>
        <v>0</v>
      </c>
      <c r="L30" s="585">
        <v>0</v>
      </c>
      <c r="M30" s="587">
        <f t="shared" si="4"/>
        <v>0</v>
      </c>
    </row>
    <row r="31" spans="1:13" x14ac:dyDescent="0.2">
      <c r="A31" s="402">
        <f t="shared" si="0"/>
        <v>27</v>
      </c>
      <c r="B31" s="491"/>
      <c r="C31" s="585">
        <v>0</v>
      </c>
      <c r="D31" s="586">
        <f t="shared" si="1"/>
        <v>0</v>
      </c>
      <c r="E31" s="585">
        <v>0</v>
      </c>
      <c r="F31" s="587">
        <f t="shared" si="2"/>
        <v>0</v>
      </c>
      <c r="G31" s="66"/>
      <c r="H31" s="402">
        <f t="shared" si="5"/>
        <v>63</v>
      </c>
      <c r="I31" s="491"/>
      <c r="J31" s="585">
        <v>0</v>
      </c>
      <c r="K31" s="586">
        <f t="shared" si="3"/>
        <v>0</v>
      </c>
      <c r="L31" s="585">
        <v>0</v>
      </c>
      <c r="M31" s="587">
        <f t="shared" si="4"/>
        <v>0</v>
      </c>
    </row>
    <row r="32" spans="1:13" x14ac:dyDescent="0.2">
      <c r="A32" s="402">
        <f t="shared" si="0"/>
        <v>28</v>
      </c>
      <c r="B32" s="491"/>
      <c r="C32" s="585">
        <v>0</v>
      </c>
      <c r="D32" s="586">
        <f t="shared" si="1"/>
        <v>0</v>
      </c>
      <c r="E32" s="585">
        <v>0</v>
      </c>
      <c r="F32" s="587">
        <f t="shared" si="2"/>
        <v>0</v>
      </c>
      <c r="G32" s="66"/>
      <c r="H32" s="402">
        <f t="shared" si="5"/>
        <v>64</v>
      </c>
      <c r="I32" s="491"/>
      <c r="J32" s="585">
        <v>0</v>
      </c>
      <c r="K32" s="586">
        <f t="shared" si="3"/>
        <v>0</v>
      </c>
      <c r="L32" s="585">
        <v>0</v>
      </c>
      <c r="M32" s="587">
        <f t="shared" si="4"/>
        <v>0</v>
      </c>
    </row>
    <row r="33" spans="1:13" x14ac:dyDescent="0.2">
      <c r="A33" s="402">
        <f t="shared" si="0"/>
        <v>29</v>
      </c>
      <c r="B33" s="491"/>
      <c r="C33" s="585">
        <v>0</v>
      </c>
      <c r="D33" s="586">
        <f t="shared" si="1"/>
        <v>0</v>
      </c>
      <c r="E33" s="585">
        <v>0</v>
      </c>
      <c r="F33" s="587">
        <f t="shared" si="2"/>
        <v>0</v>
      </c>
      <c r="G33" s="66"/>
      <c r="H33" s="402">
        <f t="shared" si="5"/>
        <v>65</v>
      </c>
      <c r="I33" s="491"/>
      <c r="J33" s="585">
        <v>0</v>
      </c>
      <c r="K33" s="586">
        <f t="shared" si="3"/>
        <v>0</v>
      </c>
      <c r="L33" s="585">
        <v>0</v>
      </c>
      <c r="M33" s="587">
        <f t="shared" si="4"/>
        <v>0</v>
      </c>
    </row>
    <row r="34" spans="1:13" x14ac:dyDescent="0.2">
      <c r="A34" s="402">
        <f t="shared" si="0"/>
        <v>30</v>
      </c>
      <c r="B34" s="491"/>
      <c r="C34" s="585">
        <v>0</v>
      </c>
      <c r="D34" s="586">
        <f t="shared" si="1"/>
        <v>0</v>
      </c>
      <c r="E34" s="585">
        <v>0</v>
      </c>
      <c r="F34" s="587">
        <f t="shared" si="2"/>
        <v>0</v>
      </c>
      <c r="G34" s="66"/>
      <c r="H34" s="402">
        <f t="shared" si="5"/>
        <v>66</v>
      </c>
      <c r="I34" s="491"/>
      <c r="J34" s="585">
        <v>0</v>
      </c>
      <c r="K34" s="586">
        <f t="shared" si="3"/>
        <v>0</v>
      </c>
      <c r="L34" s="585">
        <v>0</v>
      </c>
      <c r="M34" s="587">
        <f t="shared" si="4"/>
        <v>0</v>
      </c>
    </row>
    <row r="35" spans="1:13" x14ac:dyDescent="0.2">
      <c r="A35" s="402">
        <f t="shared" si="0"/>
        <v>31</v>
      </c>
      <c r="B35" s="491"/>
      <c r="C35" s="585">
        <v>0</v>
      </c>
      <c r="D35" s="586">
        <f t="shared" si="1"/>
        <v>0</v>
      </c>
      <c r="E35" s="585">
        <v>0</v>
      </c>
      <c r="F35" s="587">
        <f t="shared" si="2"/>
        <v>0</v>
      </c>
      <c r="G35" s="66"/>
      <c r="H35" s="402">
        <f t="shared" si="5"/>
        <v>67</v>
      </c>
      <c r="I35" s="491"/>
      <c r="J35" s="585">
        <v>0</v>
      </c>
      <c r="K35" s="586">
        <f t="shared" si="3"/>
        <v>0</v>
      </c>
      <c r="L35" s="585">
        <v>0</v>
      </c>
      <c r="M35" s="587">
        <f t="shared" si="4"/>
        <v>0</v>
      </c>
    </row>
    <row r="36" spans="1:13" x14ac:dyDescent="0.2">
      <c r="A36" s="402">
        <f t="shared" si="0"/>
        <v>32</v>
      </c>
      <c r="B36" s="491"/>
      <c r="C36" s="585">
        <v>0</v>
      </c>
      <c r="D36" s="586">
        <f t="shared" si="1"/>
        <v>0</v>
      </c>
      <c r="E36" s="585">
        <v>0</v>
      </c>
      <c r="F36" s="587">
        <f t="shared" si="2"/>
        <v>0</v>
      </c>
      <c r="G36" s="66"/>
      <c r="H36" s="402">
        <f t="shared" si="5"/>
        <v>68</v>
      </c>
      <c r="I36" s="491"/>
      <c r="J36" s="585">
        <v>0</v>
      </c>
      <c r="K36" s="586">
        <f t="shared" si="3"/>
        <v>0</v>
      </c>
      <c r="L36" s="585">
        <v>0</v>
      </c>
      <c r="M36" s="587">
        <f t="shared" si="4"/>
        <v>0</v>
      </c>
    </row>
    <row r="37" spans="1:13" x14ac:dyDescent="0.2">
      <c r="A37" s="402">
        <f t="shared" si="0"/>
        <v>33</v>
      </c>
      <c r="B37" s="491"/>
      <c r="C37" s="585">
        <v>0</v>
      </c>
      <c r="D37" s="586">
        <f t="shared" si="1"/>
        <v>0</v>
      </c>
      <c r="E37" s="585">
        <v>0</v>
      </c>
      <c r="F37" s="587">
        <f t="shared" si="2"/>
        <v>0</v>
      </c>
      <c r="G37" s="66"/>
      <c r="H37" s="402">
        <f t="shared" si="5"/>
        <v>69</v>
      </c>
      <c r="I37" s="491"/>
      <c r="J37" s="585">
        <v>0</v>
      </c>
      <c r="K37" s="586">
        <f t="shared" si="3"/>
        <v>0</v>
      </c>
      <c r="L37" s="585">
        <v>0</v>
      </c>
      <c r="M37" s="587">
        <f t="shared" si="4"/>
        <v>0</v>
      </c>
    </row>
    <row r="38" spans="1:13" x14ac:dyDescent="0.2">
      <c r="A38" s="402">
        <f t="shared" si="0"/>
        <v>34</v>
      </c>
      <c r="B38" s="491"/>
      <c r="C38" s="585">
        <v>0</v>
      </c>
      <c r="D38" s="586">
        <f t="shared" si="1"/>
        <v>0</v>
      </c>
      <c r="E38" s="585">
        <v>0</v>
      </c>
      <c r="F38" s="587">
        <f t="shared" si="2"/>
        <v>0</v>
      </c>
      <c r="G38" s="66"/>
      <c r="H38" s="402">
        <f t="shared" si="5"/>
        <v>70</v>
      </c>
      <c r="I38" s="491"/>
      <c r="J38" s="585">
        <v>0</v>
      </c>
      <c r="K38" s="586">
        <f t="shared" si="3"/>
        <v>0</v>
      </c>
      <c r="L38" s="585">
        <v>0</v>
      </c>
      <c r="M38" s="587">
        <f t="shared" si="4"/>
        <v>0</v>
      </c>
    </row>
    <row r="39" spans="1:13" x14ac:dyDescent="0.2">
      <c r="A39" s="402">
        <f t="shared" si="0"/>
        <v>35</v>
      </c>
      <c r="B39" s="491"/>
      <c r="C39" s="585">
        <v>0</v>
      </c>
      <c r="D39" s="586">
        <f t="shared" si="1"/>
        <v>0</v>
      </c>
      <c r="E39" s="585">
        <v>0</v>
      </c>
      <c r="F39" s="587">
        <f t="shared" si="2"/>
        <v>0</v>
      </c>
      <c r="G39" s="66"/>
      <c r="H39" s="402">
        <f t="shared" si="5"/>
        <v>71</v>
      </c>
      <c r="I39" s="491"/>
      <c r="J39" s="585">
        <v>0</v>
      </c>
      <c r="K39" s="586">
        <f t="shared" si="3"/>
        <v>0</v>
      </c>
      <c r="L39" s="585">
        <v>0</v>
      </c>
      <c r="M39" s="587">
        <f t="shared" si="4"/>
        <v>0</v>
      </c>
    </row>
    <row r="40" spans="1:13" x14ac:dyDescent="0.2">
      <c r="A40" s="402">
        <f t="shared" si="0"/>
        <v>36</v>
      </c>
      <c r="B40" s="491"/>
      <c r="C40" s="585">
        <v>0</v>
      </c>
      <c r="D40" s="586">
        <f t="shared" si="1"/>
        <v>0</v>
      </c>
      <c r="E40" s="585">
        <v>0</v>
      </c>
      <c r="F40" s="587">
        <f t="shared" si="2"/>
        <v>0</v>
      </c>
      <c r="G40" s="66"/>
      <c r="H40" s="402">
        <f t="shared" si="5"/>
        <v>72</v>
      </c>
      <c r="I40" s="491"/>
      <c r="J40" s="585">
        <v>0</v>
      </c>
      <c r="K40" s="586">
        <f t="shared" si="3"/>
        <v>0</v>
      </c>
      <c r="L40" s="585">
        <v>0</v>
      </c>
      <c r="M40" s="587">
        <f t="shared" si="4"/>
        <v>0</v>
      </c>
    </row>
    <row r="41" spans="1:13" ht="15.75" thickBot="1" x14ac:dyDescent="0.25">
      <c r="A41" s="402">
        <f t="shared" si="0"/>
        <v>37</v>
      </c>
      <c r="B41" s="491"/>
      <c r="C41" s="585">
        <v>0</v>
      </c>
      <c r="D41" s="586">
        <f t="shared" si="1"/>
        <v>0</v>
      </c>
      <c r="E41" s="585">
        <v>0</v>
      </c>
      <c r="F41" s="587">
        <f t="shared" si="2"/>
        <v>0</v>
      </c>
      <c r="G41" s="66"/>
      <c r="H41" s="402">
        <f t="shared" si="5"/>
        <v>73</v>
      </c>
      <c r="I41" s="491"/>
      <c r="J41" s="585">
        <v>0</v>
      </c>
      <c r="K41" s="586">
        <f t="shared" si="3"/>
        <v>0</v>
      </c>
      <c r="L41" s="585">
        <v>0</v>
      </c>
      <c r="M41" s="587">
        <f t="shared" si="4"/>
        <v>0</v>
      </c>
    </row>
    <row r="42" spans="1:13" ht="16.5" thickTop="1" thickBot="1" x14ac:dyDescent="0.25">
      <c r="A42" s="405" t="s">
        <v>7</v>
      </c>
      <c r="B42" s="489"/>
      <c r="C42" s="588">
        <f>SUM(C5:C41)</f>
        <v>0</v>
      </c>
      <c r="D42" s="588">
        <f>SUM(D5:D41)</f>
        <v>0</v>
      </c>
      <c r="E42" s="588">
        <f>SUM(E5:E41)</f>
        <v>0</v>
      </c>
      <c r="F42" s="589">
        <f>SUM(F5:F41)</f>
        <v>0</v>
      </c>
      <c r="G42" s="163"/>
      <c r="H42" s="405" t="s">
        <v>7</v>
      </c>
      <c r="I42" s="489"/>
      <c r="J42" s="588">
        <f>SUM(J5:J41)</f>
        <v>0</v>
      </c>
      <c r="K42" s="588">
        <f>SUM(K5:K41)</f>
        <v>0</v>
      </c>
      <c r="L42" s="588">
        <f>SUM(L5:L41)</f>
        <v>0</v>
      </c>
      <c r="M42" s="589">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69" type="noConversion"/>
  <pageMargins left="0.74803149606299213" right="0.74803149606299213" top="0.78740157480314965" bottom="0.78740157480314965" header="0.51181102362204722" footer="0.51181102362204722"/>
  <pageSetup scale="8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J5" sqref="J5"/>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679"/>
      <c r="B1" s="680"/>
      <c r="C1" s="680"/>
      <c r="D1" s="681" t="s">
        <v>322</v>
      </c>
      <c r="E1" s="682"/>
      <c r="F1" s="682"/>
      <c r="G1" s="680"/>
      <c r="H1" s="680"/>
      <c r="I1" s="680"/>
      <c r="J1" s="680"/>
      <c r="K1" s="680"/>
      <c r="L1" s="680"/>
      <c r="M1" s="683" t="s">
        <v>323</v>
      </c>
      <c r="N1" s="684"/>
      <c r="O1" s="683"/>
    </row>
    <row r="2" spans="1:15" x14ac:dyDescent="0.2">
      <c r="A2" s="685"/>
      <c r="B2" s="686"/>
      <c r="C2" s="687"/>
      <c r="D2" s="687" t="s">
        <v>324</v>
      </c>
      <c r="E2" s="687"/>
      <c r="F2" s="687"/>
      <c r="G2" s="687"/>
      <c r="H2" s="687"/>
      <c r="I2" s="687"/>
      <c r="J2" s="687"/>
      <c r="K2" s="687"/>
      <c r="L2" s="687"/>
      <c r="M2" s="687"/>
      <c r="N2" s="686" t="s">
        <v>325</v>
      </c>
      <c r="O2" s="688"/>
    </row>
    <row r="3" spans="1:15" x14ac:dyDescent="0.2">
      <c r="A3" s="685"/>
      <c r="B3" s="686"/>
      <c r="C3" s="687"/>
      <c r="D3" s="687"/>
      <c r="E3" s="687"/>
      <c r="F3" s="687"/>
      <c r="G3" s="687"/>
      <c r="H3" s="687"/>
      <c r="I3" s="687"/>
      <c r="J3" s="687"/>
      <c r="K3" s="687"/>
      <c r="L3" s="687"/>
      <c r="M3" s="687"/>
      <c r="N3" s="687"/>
      <c r="O3" s="688"/>
    </row>
    <row r="4" spans="1:15" x14ac:dyDescent="0.2">
      <c r="A4" s="685"/>
      <c r="B4" s="686"/>
      <c r="C4" s="687"/>
      <c r="D4" s="687"/>
      <c r="F4" s="687"/>
      <c r="G4" s="687"/>
      <c r="H4" s="687"/>
      <c r="I4" s="689" t="s">
        <v>326</v>
      </c>
      <c r="J4" s="655">
        <f>'Input Data'!$D$19</f>
        <v>0</v>
      </c>
      <c r="K4" s="687"/>
      <c r="L4" s="687"/>
      <c r="M4" s="690" t="s">
        <v>327</v>
      </c>
      <c r="N4" s="687"/>
      <c r="O4" s="691"/>
    </row>
    <row r="5" spans="1:15" x14ac:dyDescent="0.2">
      <c r="A5" s="685"/>
      <c r="B5" s="686"/>
      <c r="C5" s="687"/>
      <c r="D5" s="687"/>
      <c r="I5" s="689" t="s">
        <v>328</v>
      </c>
      <c r="J5" s="654">
        <f>'Input Data'!$D$5</f>
        <v>0</v>
      </c>
      <c r="K5" s="687"/>
      <c r="L5" s="687"/>
      <c r="M5" s="690" t="s">
        <v>329</v>
      </c>
      <c r="N5" s="1171"/>
      <c r="O5" s="1172"/>
    </row>
    <row r="6" spans="1:15" x14ac:dyDescent="0.2">
      <c r="A6" s="692" t="s">
        <v>330</v>
      </c>
      <c r="B6" s="686"/>
      <c r="C6" s="693"/>
      <c r="D6" s="694" t="s">
        <v>331</v>
      </c>
      <c r="E6" s="695"/>
      <c r="F6" s="695"/>
      <c r="G6" s="695"/>
      <c r="H6" s="695"/>
      <c r="I6" s="695"/>
      <c r="J6" s="695"/>
      <c r="K6" s="695"/>
      <c r="L6" s="695"/>
      <c r="M6" s="695"/>
      <c r="N6" s="687"/>
      <c r="O6" s="688"/>
    </row>
    <row r="7" spans="1:15" x14ac:dyDescent="0.2">
      <c r="A7" s="692" t="s">
        <v>332</v>
      </c>
      <c r="B7" s="686"/>
      <c r="C7" s="696"/>
      <c r="D7" s="694" t="s">
        <v>331</v>
      </c>
      <c r="E7" s="695"/>
      <c r="F7" s="695"/>
      <c r="G7" s="695"/>
      <c r="H7" s="695"/>
      <c r="I7" s="695"/>
      <c r="J7" s="697"/>
      <c r="K7" s="695"/>
      <c r="L7" s="695"/>
      <c r="M7" s="695"/>
      <c r="N7" s="687"/>
      <c r="O7" s="688"/>
    </row>
    <row r="8" spans="1:15" x14ac:dyDescent="0.2">
      <c r="A8" s="685"/>
      <c r="B8" s="686"/>
      <c r="C8" s="687"/>
      <c r="D8" s="686"/>
      <c r="E8" s="686"/>
      <c r="F8" s="686"/>
      <c r="G8" s="686"/>
      <c r="H8" s="686"/>
      <c r="I8" s="686"/>
      <c r="J8" s="698"/>
      <c r="K8" s="686"/>
      <c r="L8" s="686"/>
      <c r="M8" s="686"/>
      <c r="N8" s="686"/>
      <c r="O8" s="688"/>
    </row>
    <row r="9" spans="1:15" x14ac:dyDescent="0.2">
      <c r="A9" s="692" t="s">
        <v>333</v>
      </c>
      <c r="B9" s="686"/>
      <c r="C9" s="694" t="s">
        <v>334</v>
      </c>
      <c r="D9" s="687"/>
      <c r="E9" s="687"/>
      <c r="F9" s="687"/>
      <c r="G9" s="687"/>
      <c r="H9" s="686"/>
      <c r="I9" s="686"/>
      <c r="J9" s="687"/>
      <c r="K9" s="687"/>
      <c r="L9" s="687"/>
      <c r="M9" s="687"/>
      <c r="N9" s="687"/>
      <c r="O9" s="688"/>
    </row>
    <row r="10" spans="1:15" x14ac:dyDescent="0.2">
      <c r="A10" s="699" t="s">
        <v>335</v>
      </c>
      <c r="B10" s="700"/>
      <c r="C10" s="701"/>
      <c r="D10" s="701"/>
      <c r="E10" s="701"/>
      <c r="F10" s="701"/>
      <c r="G10" s="701"/>
      <c r="H10" s="702" t="s">
        <v>336</v>
      </c>
      <c r="I10" s="703"/>
      <c r="J10" s="704" t="s">
        <v>337</v>
      </c>
      <c r="K10" s="705" t="s">
        <v>338</v>
      </c>
      <c r="L10" s="706"/>
      <c r="M10" s="707"/>
      <c r="N10" s="708" t="s">
        <v>339</v>
      </c>
      <c r="O10" s="709" t="s">
        <v>340</v>
      </c>
    </row>
    <row r="11" spans="1:15" x14ac:dyDescent="0.2">
      <c r="A11" s="710"/>
      <c r="B11" s="711"/>
      <c r="C11" s="712"/>
      <c r="D11" s="713" t="s">
        <v>341</v>
      </c>
      <c r="E11" s="714"/>
      <c r="F11" s="715" t="s">
        <v>342</v>
      </c>
      <c r="G11" s="716"/>
      <c r="H11" s="717" t="s">
        <v>343</v>
      </c>
      <c r="I11" s="686"/>
      <c r="J11" s="718" t="s">
        <v>344</v>
      </c>
      <c r="K11" s="719" t="s">
        <v>345</v>
      </c>
      <c r="L11" s="711" t="s">
        <v>346</v>
      </c>
      <c r="M11" s="704" t="s">
        <v>347</v>
      </c>
      <c r="N11" s="720" t="s">
        <v>348</v>
      </c>
      <c r="O11" s="721" t="s">
        <v>349</v>
      </c>
    </row>
    <row r="12" spans="1:15" x14ac:dyDescent="0.2">
      <c r="A12" s="722"/>
      <c r="B12" s="1173" t="s">
        <v>4</v>
      </c>
      <c r="C12" s="1174"/>
      <c r="D12" s="723" t="s">
        <v>350</v>
      </c>
      <c r="E12" s="724"/>
      <c r="F12" s="725" t="s">
        <v>350</v>
      </c>
      <c r="G12" s="724"/>
      <c r="H12" s="1173" t="s">
        <v>351</v>
      </c>
      <c r="I12" s="1175"/>
      <c r="J12" s="726" t="s">
        <v>352</v>
      </c>
      <c r="K12" s="727" t="s">
        <v>353</v>
      </c>
      <c r="L12" s="725" t="s">
        <v>354</v>
      </c>
      <c r="M12" s="728" t="s">
        <v>355</v>
      </c>
      <c r="N12" s="726" t="s">
        <v>356</v>
      </c>
      <c r="O12" s="729" t="s">
        <v>357</v>
      </c>
    </row>
    <row r="13" spans="1:15" x14ac:dyDescent="0.2">
      <c r="A13" s="730" t="s">
        <v>358</v>
      </c>
      <c r="B13" s="731"/>
      <c r="C13" s="732"/>
      <c r="D13" s="1176"/>
      <c r="E13" s="1177"/>
      <c r="F13" s="731"/>
      <c r="G13" s="732"/>
      <c r="H13" s="733"/>
      <c r="I13" s="734"/>
      <c r="J13" s="735"/>
      <c r="K13" s="736"/>
      <c r="L13" s="737"/>
      <c r="M13" s="738"/>
      <c r="N13" s="732"/>
      <c r="O13" s="739"/>
    </row>
    <row r="14" spans="1:15" x14ac:dyDescent="0.2">
      <c r="A14" s="740" t="s">
        <v>359</v>
      </c>
      <c r="B14" s="741"/>
      <c r="C14" s="742"/>
      <c r="D14" s="727"/>
      <c r="E14" s="743"/>
      <c r="F14" s="741"/>
      <c r="G14" s="742"/>
      <c r="H14" s="744"/>
      <c r="I14" s="745"/>
      <c r="J14" s="746"/>
      <c r="K14" s="747"/>
      <c r="L14" s="747"/>
      <c r="M14" s="748"/>
      <c r="N14" s="726"/>
      <c r="O14" s="749"/>
    </row>
    <row r="15" spans="1:15" x14ac:dyDescent="0.2">
      <c r="A15" s="750"/>
      <c r="B15" s="751"/>
      <c r="C15" s="686"/>
      <c r="D15" s="720"/>
      <c r="E15" s="752"/>
      <c r="F15" s="751"/>
      <c r="G15" s="686"/>
      <c r="H15" s="686"/>
      <c r="I15" s="686"/>
      <c r="J15" s="693" t="s">
        <v>303</v>
      </c>
      <c r="K15" s="720" t="s">
        <v>305</v>
      </c>
      <c r="L15" s="693" t="s">
        <v>307</v>
      </c>
      <c r="M15" s="720" t="s">
        <v>309</v>
      </c>
      <c r="N15" s="686"/>
      <c r="O15" s="753" t="s">
        <v>10</v>
      </c>
    </row>
    <row r="16" spans="1:15" ht="15.75" thickBot="1" x14ac:dyDescent="0.25">
      <c r="A16" s="685" t="s">
        <v>360</v>
      </c>
      <c r="B16" s="751"/>
      <c r="C16" s="686"/>
      <c r="D16" s="720"/>
      <c r="E16" s="752"/>
      <c r="F16" s="751"/>
      <c r="G16" s="686"/>
      <c r="H16" s="686"/>
      <c r="I16" s="686"/>
      <c r="J16" s="694" t="s">
        <v>361</v>
      </c>
      <c r="K16" s="686"/>
      <c r="L16" s="754"/>
      <c r="M16" s="694"/>
      <c r="N16" s="686"/>
      <c r="O16" s="755">
        <f>J13+J14+K13+K14+L13+L14+M13+M14</f>
        <v>0</v>
      </c>
    </row>
    <row r="17" spans="1:15" x14ac:dyDescent="0.2">
      <c r="A17" s="685" t="s">
        <v>362</v>
      </c>
      <c r="B17" s="751"/>
      <c r="C17" s="686"/>
      <c r="D17" s="720"/>
      <c r="E17" s="756"/>
      <c r="F17" s="751"/>
      <c r="G17" s="686"/>
      <c r="H17" s="686"/>
      <c r="I17" s="686"/>
      <c r="J17" s="720"/>
      <c r="K17" s="757"/>
      <c r="L17" s="758"/>
      <c r="M17" s="759"/>
      <c r="N17" s="760" t="s">
        <v>363</v>
      </c>
      <c r="O17" s="761" t="s">
        <v>10</v>
      </c>
    </row>
    <row r="18" spans="1:15" ht="15.75" thickBot="1" x14ac:dyDescent="0.25">
      <c r="A18" s="762" t="s">
        <v>364</v>
      </c>
      <c r="B18" s="763"/>
      <c r="C18" s="764"/>
      <c r="D18" s="765"/>
      <c r="E18" s="766"/>
      <c r="F18" s="763"/>
      <c r="G18" s="764"/>
      <c r="H18" s="764"/>
      <c r="I18" s="764"/>
      <c r="J18" s="765"/>
      <c r="K18" s="767" t="s">
        <v>365</v>
      </c>
      <c r="L18" s="766"/>
      <c r="M18" s="765"/>
      <c r="N18" s="768">
        <v>0</v>
      </c>
      <c r="O18" s="769"/>
    </row>
    <row r="19" spans="1:15" ht="15.75" thickTop="1" x14ac:dyDescent="0.2">
      <c r="A19" s="685"/>
      <c r="B19" s="751"/>
      <c r="C19" s="686"/>
      <c r="D19" s="720"/>
      <c r="E19" s="756"/>
      <c r="F19" s="751"/>
      <c r="G19" s="686"/>
      <c r="H19" s="686"/>
      <c r="I19" s="686"/>
      <c r="J19" s="720"/>
      <c r="K19" s="751"/>
      <c r="L19" s="756"/>
      <c r="M19" s="720"/>
      <c r="N19" s="720"/>
      <c r="O19" s="770"/>
    </row>
    <row r="20" spans="1:15" x14ac:dyDescent="0.2">
      <c r="A20" s="699" t="s">
        <v>366</v>
      </c>
      <c r="B20" s="701"/>
      <c r="C20" s="700"/>
      <c r="D20" s="701"/>
      <c r="E20" s="701"/>
      <c r="F20" s="701"/>
      <c r="G20" s="701"/>
      <c r="H20" s="701"/>
      <c r="I20" s="701"/>
      <c r="J20" s="701"/>
      <c r="K20" s="701"/>
      <c r="L20" s="701"/>
      <c r="M20" s="701"/>
      <c r="N20" s="701"/>
      <c r="O20" s="771"/>
    </row>
    <row r="21" spans="1:15" x14ac:dyDescent="0.2">
      <c r="A21" s="772"/>
      <c r="B21" s="700" t="s">
        <v>367</v>
      </c>
      <c r="C21" s="742"/>
      <c r="D21" s="701"/>
      <c r="E21" s="701"/>
      <c r="F21" s="701"/>
      <c r="G21" s="701"/>
      <c r="H21" s="773"/>
      <c r="I21" s="700" t="s">
        <v>368</v>
      </c>
      <c r="J21" s="701"/>
      <c r="K21" s="700"/>
      <c r="L21" s="701"/>
      <c r="M21" s="774" t="s">
        <v>369</v>
      </c>
      <c r="N21" s="705"/>
      <c r="O21" s="775"/>
    </row>
    <row r="22" spans="1:15" x14ac:dyDescent="0.2">
      <c r="A22" s="776" t="s">
        <v>370</v>
      </c>
      <c r="B22" s="724"/>
      <c r="C22" s="777"/>
      <c r="D22" s="778" t="s">
        <v>371</v>
      </c>
      <c r="E22" s="724"/>
      <c r="F22" s="726"/>
      <c r="G22" s="726"/>
      <c r="H22" s="779" t="s">
        <v>372</v>
      </c>
      <c r="I22" s="701"/>
      <c r="J22" s="701"/>
      <c r="K22" s="780" t="s">
        <v>373</v>
      </c>
      <c r="L22" s="701"/>
      <c r="M22" s="781" t="s">
        <v>374</v>
      </c>
      <c r="N22" s="782" t="s">
        <v>365</v>
      </c>
      <c r="O22" s="783"/>
    </row>
    <row r="23" spans="1:15" x14ac:dyDescent="0.2">
      <c r="A23" s="740" t="s">
        <v>353</v>
      </c>
      <c r="B23" s="778" t="s">
        <v>4</v>
      </c>
      <c r="C23" s="724"/>
      <c r="D23" s="778" t="s">
        <v>353</v>
      </c>
      <c r="E23" s="724"/>
      <c r="F23" s="784" t="s">
        <v>4</v>
      </c>
      <c r="G23" s="726"/>
      <c r="H23" s="1178" t="s">
        <v>353</v>
      </c>
      <c r="I23" s="1179"/>
      <c r="J23" s="784" t="s">
        <v>4</v>
      </c>
      <c r="K23" s="784" t="s">
        <v>353</v>
      </c>
      <c r="L23" s="784" t="s">
        <v>4</v>
      </c>
      <c r="M23" s="785" t="s">
        <v>353</v>
      </c>
      <c r="N23" s="786" t="s">
        <v>363</v>
      </c>
      <c r="O23" s="787" t="s">
        <v>375</v>
      </c>
    </row>
    <row r="24" spans="1:15" x14ac:dyDescent="0.2">
      <c r="A24" s="788"/>
      <c r="B24" s="789"/>
      <c r="C24" s="695"/>
      <c r="D24" s="790"/>
      <c r="E24" s="791"/>
      <c r="F24" s="789"/>
      <c r="G24" s="695"/>
      <c r="H24" s="792"/>
      <c r="I24" s="793"/>
      <c r="J24" s="794"/>
      <c r="K24" s="789"/>
      <c r="L24" s="794"/>
      <c r="M24" s="795"/>
      <c r="N24" s="796"/>
      <c r="O24" s="797"/>
    </row>
    <row r="25" spans="1:15" x14ac:dyDescent="0.2">
      <c r="A25" s="788"/>
      <c r="B25" s="789"/>
      <c r="C25" s="695"/>
      <c r="D25" s="790"/>
      <c r="E25" s="791"/>
      <c r="F25" s="789"/>
      <c r="G25" s="695"/>
      <c r="H25" s="792"/>
      <c r="I25" s="793"/>
      <c r="J25" s="794"/>
      <c r="K25" s="789"/>
      <c r="L25" s="794"/>
      <c r="M25" s="795"/>
      <c r="N25" s="796"/>
      <c r="O25" s="797"/>
    </row>
    <row r="26" spans="1:15" x14ac:dyDescent="0.2">
      <c r="A26" s="798"/>
      <c r="B26" s="741"/>
      <c r="C26" s="742"/>
      <c r="D26" s="799"/>
      <c r="E26" s="800"/>
      <c r="F26" s="741"/>
      <c r="G26" s="742"/>
      <c r="H26" s="792"/>
      <c r="I26" s="745"/>
      <c r="J26" s="801"/>
      <c r="K26" s="741"/>
      <c r="L26" s="801"/>
      <c r="M26" s="802"/>
      <c r="N26" s="726"/>
      <c r="O26" s="803"/>
    </row>
    <row r="27" spans="1:15" ht="15.75" thickBot="1" x14ac:dyDescent="0.25">
      <c r="A27" s="804"/>
      <c r="B27" s="805"/>
      <c r="C27" s="805"/>
      <c r="D27" s="805"/>
      <c r="E27" s="805"/>
      <c r="F27" s="805"/>
      <c r="G27" s="805"/>
      <c r="H27" s="806"/>
      <c r="I27" s="805"/>
      <c r="J27" s="805"/>
      <c r="K27" s="805"/>
      <c r="L27" s="807" t="s">
        <v>376</v>
      </c>
      <c r="M27" s="808"/>
      <c r="N27" s="809"/>
      <c r="O27" s="810"/>
    </row>
    <row r="28" spans="1:15" ht="15.75" thickTop="1" x14ac:dyDescent="0.2">
      <c r="A28" s="685"/>
      <c r="B28" s="686"/>
      <c r="C28" s="687"/>
      <c r="D28" s="687"/>
      <c r="E28" s="687"/>
      <c r="F28" s="687"/>
      <c r="G28" s="687"/>
      <c r="H28" s="694"/>
      <c r="I28" s="686"/>
      <c r="J28" s="693"/>
      <c r="K28" s="720"/>
      <c r="L28" s="693"/>
      <c r="M28" s="720"/>
      <c r="N28" s="686"/>
      <c r="O28" s="688"/>
    </row>
    <row r="29" spans="1:15" x14ac:dyDescent="0.2">
      <c r="A29" s="692" t="s">
        <v>377</v>
      </c>
      <c r="B29" s="686"/>
      <c r="C29" s="742"/>
      <c r="D29" s="687"/>
      <c r="E29" s="687"/>
      <c r="F29" s="687"/>
      <c r="G29" s="687"/>
      <c r="H29" s="687"/>
      <c r="I29" s="687"/>
      <c r="J29" s="687"/>
      <c r="K29" s="687"/>
      <c r="L29" s="687"/>
      <c r="M29" s="687"/>
      <c r="N29" s="687"/>
      <c r="O29" s="688"/>
    </row>
    <row r="30" spans="1:15" x14ac:dyDescent="0.2">
      <c r="A30" s="699" t="s">
        <v>378</v>
      </c>
      <c r="B30" s="700"/>
      <c r="C30" s="742"/>
      <c r="D30" s="701"/>
      <c r="E30" s="701"/>
      <c r="F30" s="701"/>
      <c r="G30" s="811"/>
      <c r="H30" s="686"/>
      <c r="I30" s="687"/>
      <c r="J30" s="780" t="s">
        <v>379</v>
      </c>
      <c r="K30" s="812"/>
      <c r="L30" s="701"/>
      <c r="M30" s="701"/>
      <c r="N30" s="701"/>
      <c r="O30" s="813"/>
    </row>
    <row r="31" spans="1:15" x14ac:dyDescent="0.2">
      <c r="A31" s="776" t="s">
        <v>380</v>
      </c>
      <c r="B31" s="724"/>
      <c r="C31" s="814"/>
      <c r="D31" s="815" t="s">
        <v>381</v>
      </c>
      <c r="E31" s="687"/>
      <c r="F31" s="816" t="s">
        <v>382</v>
      </c>
      <c r="G31" s="817"/>
      <c r="H31" s="686"/>
      <c r="I31" s="687"/>
      <c r="J31" s="780" t="s">
        <v>383</v>
      </c>
      <c r="K31" s="701"/>
      <c r="L31" s="701"/>
      <c r="M31" s="701"/>
      <c r="N31" s="701"/>
      <c r="O31" s="818" t="s">
        <v>384</v>
      </c>
    </row>
    <row r="32" spans="1:15" x14ac:dyDescent="0.2">
      <c r="A32" s="740" t="s">
        <v>363</v>
      </c>
      <c r="B32" s="819" t="s">
        <v>385</v>
      </c>
      <c r="C32" s="820"/>
      <c r="D32" s="821" t="s">
        <v>5</v>
      </c>
      <c r="E32" s="724"/>
      <c r="F32" s="822" t="s">
        <v>386</v>
      </c>
      <c r="G32" s="745"/>
      <c r="H32" s="720"/>
      <c r="I32" s="687"/>
      <c r="J32" s="822" t="s">
        <v>387</v>
      </c>
      <c r="K32" s="742"/>
      <c r="L32" s="823"/>
      <c r="M32" s="824"/>
      <c r="N32" s="824"/>
      <c r="O32" s="825"/>
    </row>
    <row r="33" spans="1:15" x14ac:dyDescent="0.2">
      <c r="A33" s="826">
        <v>0</v>
      </c>
      <c r="B33" s="827"/>
      <c r="C33" s="828"/>
      <c r="D33" s="829"/>
      <c r="E33" s="830" t="s">
        <v>388</v>
      </c>
      <c r="F33" s="831">
        <f>A33*D33</f>
        <v>0</v>
      </c>
      <c r="G33" s="734"/>
      <c r="H33" s="720"/>
      <c r="I33" s="687"/>
      <c r="J33" s="704" t="s">
        <v>7</v>
      </c>
      <c r="K33" s="704" t="s">
        <v>7</v>
      </c>
      <c r="L33" s="704" t="s">
        <v>389</v>
      </c>
      <c r="M33" s="832" t="s">
        <v>7</v>
      </c>
      <c r="N33" s="832" t="s">
        <v>390</v>
      </c>
      <c r="O33" s="833" t="s">
        <v>391</v>
      </c>
    </row>
    <row r="34" spans="1:15" x14ac:dyDescent="0.2">
      <c r="A34" s="834">
        <v>0</v>
      </c>
      <c r="B34" s="835" t="s">
        <v>392</v>
      </c>
      <c r="C34" s="836"/>
      <c r="D34" s="837"/>
      <c r="E34" s="838" t="s">
        <v>388</v>
      </c>
      <c r="F34" s="839">
        <f>A34*D34</f>
        <v>0</v>
      </c>
      <c r="G34" s="793"/>
      <c r="H34" s="686"/>
      <c r="I34" s="687"/>
      <c r="J34" s="728" t="s">
        <v>393</v>
      </c>
      <c r="K34" s="728" t="s">
        <v>394</v>
      </c>
      <c r="L34" s="728" t="s">
        <v>395</v>
      </c>
      <c r="M34" s="786" t="s">
        <v>375</v>
      </c>
      <c r="N34" s="786" t="s">
        <v>5</v>
      </c>
      <c r="O34" s="840" t="s">
        <v>386</v>
      </c>
    </row>
    <row r="35" spans="1:15" x14ac:dyDescent="0.2">
      <c r="A35" s="841"/>
      <c r="B35" s="842">
        <v>0</v>
      </c>
      <c r="C35" s="843" t="s">
        <v>396</v>
      </c>
      <c r="D35" s="844"/>
      <c r="E35" s="845" t="s">
        <v>397</v>
      </c>
      <c r="F35" s="846">
        <f>B35*D35</f>
        <v>0</v>
      </c>
      <c r="G35" s="843"/>
      <c r="H35" s="686"/>
      <c r="I35" s="687"/>
      <c r="J35" s="847"/>
      <c r="K35" s="848"/>
      <c r="L35" s="849"/>
      <c r="M35" s="850"/>
      <c r="N35" s="851"/>
      <c r="O35" s="852"/>
    </row>
    <row r="36" spans="1:15" x14ac:dyDescent="0.2">
      <c r="A36" s="853" t="s">
        <v>392</v>
      </c>
      <c r="B36" s="854">
        <v>0</v>
      </c>
      <c r="C36" s="742" t="s">
        <v>396</v>
      </c>
      <c r="D36" s="855"/>
      <c r="E36" s="856" t="s">
        <v>397</v>
      </c>
      <c r="F36" s="857">
        <f>B36*D36</f>
        <v>0</v>
      </c>
      <c r="G36" s="745"/>
      <c r="H36" s="686"/>
      <c r="I36" s="687"/>
      <c r="J36" s="746">
        <f>M27</f>
        <v>0</v>
      </c>
      <c r="K36" s="858" t="s">
        <v>398</v>
      </c>
      <c r="L36" s="746"/>
      <c r="M36" s="748">
        <f>J36-L36</f>
        <v>0</v>
      </c>
      <c r="N36" s="859"/>
      <c r="O36" s="860">
        <f>M36*N36</f>
        <v>0</v>
      </c>
    </row>
    <row r="37" spans="1:15" ht="15.75" thickBot="1" x14ac:dyDescent="0.25">
      <c r="A37" s="861"/>
      <c r="B37" s="862"/>
      <c r="C37" s="862"/>
      <c r="D37" s="863" t="s">
        <v>399</v>
      </c>
      <c r="E37" s="864"/>
      <c r="F37" s="865">
        <f>SUM(F33:F36)</f>
        <v>0</v>
      </c>
      <c r="G37" s="866"/>
      <c r="H37" s="764"/>
      <c r="I37" s="764"/>
      <c r="J37" s="867"/>
      <c r="K37" s="862"/>
      <c r="L37" s="862"/>
      <c r="M37" s="863" t="s">
        <v>400</v>
      </c>
      <c r="N37" s="764"/>
      <c r="O37" s="868">
        <f>SUM(O35:O36)</f>
        <v>0</v>
      </c>
    </row>
    <row r="38" spans="1:15" ht="15.75" thickTop="1" x14ac:dyDescent="0.2">
      <c r="A38" s="685"/>
      <c r="B38" s="686"/>
      <c r="C38" s="687"/>
      <c r="D38" s="694"/>
      <c r="E38" s="686"/>
      <c r="F38" s="869"/>
      <c r="G38" s="686"/>
      <c r="H38" s="687"/>
      <c r="I38" s="687"/>
      <c r="J38" s="687"/>
      <c r="K38" s="687"/>
      <c r="L38" s="687"/>
      <c r="M38" s="687"/>
      <c r="N38" s="687"/>
      <c r="O38" s="688"/>
    </row>
    <row r="39" spans="1:15" x14ac:dyDescent="0.2">
      <c r="A39" s="692" t="s">
        <v>401</v>
      </c>
      <c r="B39" s="694"/>
      <c r="C39" s="742"/>
      <c r="D39" s="687"/>
      <c r="E39" s="687"/>
      <c r="F39" s="870"/>
      <c r="G39" s="687"/>
      <c r="H39" s="687"/>
      <c r="I39" s="687"/>
      <c r="J39" s="687"/>
      <c r="K39" s="742"/>
      <c r="L39" s="687"/>
      <c r="M39" s="687"/>
      <c r="N39" s="687"/>
      <c r="O39" s="688"/>
    </row>
    <row r="40" spans="1:15" x14ac:dyDescent="0.2">
      <c r="A40" s="871" t="s">
        <v>52</v>
      </c>
      <c r="B40" s="872" t="s">
        <v>402</v>
      </c>
      <c r="C40" s="873"/>
      <c r="D40" s="713" t="s">
        <v>403</v>
      </c>
      <c r="E40" s="712"/>
      <c r="F40" s="702"/>
      <c r="G40" s="874"/>
      <c r="H40" s="872"/>
      <c r="I40" s="874"/>
      <c r="J40" s="875" t="s">
        <v>59</v>
      </c>
      <c r="K40" s="876" t="s">
        <v>404</v>
      </c>
      <c r="L40" s="875" t="s">
        <v>5</v>
      </c>
      <c r="M40" s="1180" t="s">
        <v>252</v>
      </c>
      <c r="N40" s="1181"/>
      <c r="O40" s="877" t="s">
        <v>8</v>
      </c>
    </row>
    <row r="41" spans="1:15" x14ac:dyDescent="0.2">
      <c r="A41" s="740" t="s">
        <v>53</v>
      </c>
      <c r="B41" s="778" t="s">
        <v>405</v>
      </c>
      <c r="C41" s="724"/>
      <c r="D41" s="778" t="s">
        <v>405</v>
      </c>
      <c r="E41" s="724"/>
      <c r="F41" s="778" t="s">
        <v>406</v>
      </c>
      <c r="G41" s="724"/>
      <c r="H41" s="878" t="s">
        <v>7</v>
      </c>
      <c r="I41" s="821" t="s">
        <v>384</v>
      </c>
      <c r="J41" s="784" t="s">
        <v>14</v>
      </c>
      <c r="K41" s="778" t="s">
        <v>407</v>
      </c>
      <c r="L41" s="784" t="s">
        <v>408</v>
      </c>
      <c r="M41" s="784" t="s">
        <v>409</v>
      </c>
      <c r="N41" s="784" t="s">
        <v>410</v>
      </c>
      <c r="O41" s="840" t="s">
        <v>411</v>
      </c>
    </row>
    <row r="42" spans="1:15" x14ac:dyDescent="0.2">
      <c r="A42" s="879" t="s">
        <v>412</v>
      </c>
      <c r="B42" s="705"/>
      <c r="C42" s="873"/>
      <c r="D42" s="705"/>
      <c r="E42" s="873"/>
      <c r="F42" s="705"/>
      <c r="G42" s="873"/>
      <c r="H42" s="880"/>
      <c r="I42" s="873"/>
      <c r="J42" s="719"/>
      <c r="K42" s="719"/>
      <c r="L42" s="881"/>
      <c r="M42" s="882"/>
      <c r="N42" s="705"/>
      <c r="O42" s="883"/>
    </row>
    <row r="43" spans="1:15" x14ac:dyDescent="0.2">
      <c r="A43" s="884" t="s">
        <v>413</v>
      </c>
      <c r="B43" s="885"/>
      <c r="C43" s="695" t="s">
        <v>384</v>
      </c>
      <c r="D43" s="885"/>
      <c r="E43" s="695" t="s">
        <v>384</v>
      </c>
      <c r="F43" s="885"/>
      <c r="G43" s="695" t="s">
        <v>384</v>
      </c>
      <c r="H43" s="886">
        <f>B43+D43+F43</f>
        <v>0</v>
      </c>
      <c r="I43" s="695" t="s">
        <v>384</v>
      </c>
      <c r="J43" s="790" t="s">
        <v>414</v>
      </c>
      <c r="K43" s="790"/>
      <c r="L43" s="887"/>
      <c r="M43" s="888">
        <v>0.14000000000000001</v>
      </c>
      <c r="N43" s="889"/>
      <c r="O43" s="890">
        <f>H43*L43/100+N43/(1+M43)</f>
        <v>0</v>
      </c>
    </row>
    <row r="44" spans="1:15" x14ac:dyDescent="0.2">
      <c r="A44" s="891"/>
      <c r="B44" s="744"/>
      <c r="C44" s="742"/>
      <c r="D44" s="744"/>
      <c r="E44" s="742"/>
      <c r="F44" s="744"/>
      <c r="G44" s="742"/>
      <c r="H44" s="892"/>
      <c r="I44" s="742"/>
      <c r="J44" s="727" t="s">
        <v>415</v>
      </c>
      <c r="K44" s="727"/>
      <c r="L44" s="893"/>
      <c r="M44" s="894"/>
      <c r="N44" s="895">
        <f>N43/1.14</f>
        <v>0</v>
      </c>
      <c r="O44" s="896"/>
    </row>
    <row r="45" spans="1:15" ht="15.75" thickBot="1" x14ac:dyDescent="0.25">
      <c r="A45" s="861"/>
      <c r="B45" s="862"/>
      <c r="C45" s="862"/>
      <c r="D45" s="862"/>
      <c r="E45" s="862"/>
      <c r="F45" s="862"/>
      <c r="G45" s="862"/>
      <c r="H45" s="897"/>
      <c r="I45" s="862"/>
      <c r="J45" s="862"/>
      <c r="K45" s="898"/>
      <c r="L45" s="805"/>
      <c r="M45" s="863" t="s">
        <v>416</v>
      </c>
      <c r="N45" s="864"/>
      <c r="O45" s="899">
        <f>SUM(O42:O44)</f>
        <v>0</v>
      </c>
    </row>
    <row r="46" spans="1:15" ht="15.75" thickTop="1" x14ac:dyDescent="0.2">
      <c r="A46" s="685"/>
      <c r="B46" s="686"/>
      <c r="C46" s="686"/>
      <c r="D46" s="686"/>
      <c r="E46" s="686"/>
      <c r="F46" s="686"/>
      <c r="G46" s="686"/>
      <c r="H46" s="686"/>
      <c r="I46" s="686"/>
      <c r="J46" s="686"/>
      <c r="K46" s="686"/>
      <c r="L46" s="686"/>
      <c r="M46" s="686"/>
      <c r="N46" s="686"/>
      <c r="O46" s="688"/>
    </row>
    <row r="47" spans="1:15" ht="15.75" thickBot="1" x14ac:dyDescent="0.25">
      <c r="A47" s="900" t="s">
        <v>417</v>
      </c>
      <c r="B47" s="901"/>
      <c r="C47" s="902"/>
      <c r="D47" s="902"/>
      <c r="E47" s="902"/>
      <c r="F47" s="902"/>
      <c r="G47" s="902"/>
      <c r="H47" s="902"/>
      <c r="I47" s="902"/>
      <c r="J47" s="902"/>
      <c r="K47" s="902"/>
      <c r="L47" s="902"/>
      <c r="M47" s="902"/>
      <c r="N47" s="764"/>
      <c r="O47" s="688"/>
    </row>
    <row r="48" spans="1:15" ht="16.5" thickTop="1" thickBot="1" x14ac:dyDescent="0.25">
      <c r="A48" s="903" t="s">
        <v>4</v>
      </c>
      <c r="B48" s="904"/>
      <c r="C48" s="904"/>
      <c r="D48" s="1164" t="s">
        <v>418</v>
      </c>
      <c r="E48" s="1165"/>
      <c r="F48" s="1166"/>
      <c r="G48" s="905"/>
      <c r="H48" s="906" t="s">
        <v>419</v>
      </c>
      <c r="I48" s="905"/>
      <c r="J48" s="907"/>
      <c r="K48" s="908"/>
      <c r="L48" s="1164" t="s">
        <v>67</v>
      </c>
      <c r="M48" s="1167"/>
      <c r="N48" s="1168"/>
      <c r="O48" s="909" t="s">
        <v>8</v>
      </c>
    </row>
    <row r="49" spans="1:15" x14ac:dyDescent="0.2">
      <c r="A49" s="910"/>
      <c r="B49" s="911"/>
      <c r="C49" s="911"/>
      <c r="D49" s="912" t="s">
        <v>420</v>
      </c>
      <c r="E49" s="911"/>
      <c r="F49" s="913"/>
      <c r="G49" s="914"/>
      <c r="H49" s="915"/>
      <c r="I49" s="915"/>
      <c r="J49" s="915"/>
      <c r="K49" s="916"/>
      <c r="L49" s="914"/>
      <c r="M49" s="917"/>
      <c r="N49" s="918"/>
      <c r="O49" s="919">
        <v>0</v>
      </c>
    </row>
    <row r="50" spans="1:15" ht="15.75" thickBot="1" x14ac:dyDescent="0.25">
      <c r="A50" s="920"/>
      <c r="B50" s="921"/>
      <c r="C50" s="902"/>
      <c r="D50" s="922"/>
      <c r="E50" s="902"/>
      <c r="F50" s="923"/>
      <c r="G50" s="922"/>
      <c r="H50" s="902"/>
      <c r="I50" s="902"/>
      <c r="J50" s="902"/>
      <c r="K50" s="923"/>
      <c r="L50" s="924"/>
      <c r="M50" s="864"/>
      <c r="N50" s="866"/>
      <c r="O50" s="925"/>
    </row>
    <row r="51" spans="1:15" ht="15.75" thickTop="1" x14ac:dyDescent="0.2">
      <c r="A51" s="685"/>
      <c r="B51" s="686"/>
      <c r="C51" s="686"/>
      <c r="D51" s="686"/>
      <c r="E51" s="686"/>
      <c r="F51" s="686"/>
      <c r="G51" s="686"/>
      <c r="H51" s="686"/>
      <c r="I51" s="686"/>
      <c r="J51" s="686"/>
      <c r="K51" s="686"/>
      <c r="L51" s="686"/>
      <c r="M51" s="686"/>
      <c r="N51" s="686"/>
      <c r="O51" s="688"/>
    </row>
    <row r="52" spans="1:15" x14ac:dyDescent="0.2">
      <c r="A52" s="926" t="s">
        <v>421</v>
      </c>
      <c r="B52" s="742"/>
      <c r="C52" s="742"/>
      <c r="D52" s="742"/>
      <c r="E52" s="742"/>
      <c r="F52" s="742"/>
      <c r="G52" s="742"/>
      <c r="H52" s="742"/>
      <c r="I52" s="742"/>
      <c r="J52" s="742"/>
      <c r="K52" s="742"/>
      <c r="L52" s="742"/>
      <c r="M52" s="742"/>
      <c r="N52" s="742"/>
      <c r="O52" s="927"/>
    </row>
    <row r="53" spans="1:15" x14ac:dyDescent="0.2">
      <c r="A53" s="776" t="s">
        <v>4</v>
      </c>
      <c r="B53" s="821"/>
      <c r="C53" s="724"/>
      <c r="D53" s="744"/>
      <c r="E53" s="823" t="s">
        <v>422</v>
      </c>
      <c r="F53" s="742"/>
      <c r="G53" s="742"/>
      <c r="H53" s="742"/>
      <c r="I53" s="742"/>
      <c r="J53" s="744"/>
      <c r="K53" s="823" t="s">
        <v>67</v>
      </c>
      <c r="L53" s="742"/>
      <c r="M53" s="742"/>
      <c r="N53" s="928" t="s">
        <v>7</v>
      </c>
      <c r="O53" s="840" t="s">
        <v>8</v>
      </c>
    </row>
    <row r="54" spans="1:15" x14ac:dyDescent="0.2">
      <c r="A54" s="685"/>
      <c r="B54" s="687"/>
      <c r="C54" s="687"/>
      <c r="D54" s="717"/>
      <c r="E54" s="687"/>
      <c r="F54" s="687"/>
      <c r="G54" s="929"/>
      <c r="H54" s="687"/>
      <c r="I54" s="687"/>
      <c r="J54" s="717"/>
      <c r="K54" s="687"/>
      <c r="L54" s="687"/>
      <c r="M54" s="687"/>
      <c r="N54" s="894"/>
      <c r="O54" s="930"/>
    </row>
    <row r="55" spans="1:15" x14ac:dyDescent="0.2">
      <c r="A55" s="931"/>
      <c r="B55" s="724"/>
      <c r="C55" s="724"/>
      <c r="D55" s="723"/>
      <c r="E55" s="777"/>
      <c r="F55" s="777"/>
      <c r="G55" s="777"/>
      <c r="H55" s="777"/>
      <c r="I55" s="777"/>
      <c r="J55" s="727"/>
      <c r="K55" s="777"/>
      <c r="L55" s="742"/>
      <c r="M55" s="742"/>
      <c r="N55" s="786">
        <v>4</v>
      </c>
      <c r="O55" s="932">
        <v>0</v>
      </c>
    </row>
    <row r="56" spans="1:15" x14ac:dyDescent="0.2">
      <c r="A56" s="933" t="s">
        <v>423</v>
      </c>
      <c r="B56" s="934"/>
      <c r="C56" s="742"/>
      <c r="D56" s="717"/>
      <c r="E56" s="935"/>
      <c r="F56" s="935"/>
      <c r="G56" s="716"/>
      <c r="H56" s="716"/>
      <c r="I56" s="716"/>
      <c r="J56" s="705"/>
      <c r="K56" s="716"/>
      <c r="L56" s="716"/>
      <c r="M56" s="873"/>
      <c r="N56" s="882"/>
      <c r="O56" s="877" t="s">
        <v>424</v>
      </c>
    </row>
    <row r="57" spans="1:15" x14ac:dyDescent="0.2">
      <c r="A57" s="740" t="s">
        <v>425</v>
      </c>
      <c r="B57" s="778" t="s">
        <v>359</v>
      </c>
      <c r="C57" s="724"/>
      <c r="D57" s="778" t="s">
        <v>367</v>
      </c>
      <c r="E57" s="724"/>
      <c r="F57" s="724"/>
      <c r="G57" s="724"/>
      <c r="H57" s="724"/>
      <c r="I57" s="724"/>
      <c r="J57" s="822" t="s">
        <v>426</v>
      </c>
      <c r="K57" s="936"/>
      <c r="L57" s="936"/>
      <c r="M57" s="936"/>
      <c r="N57" s="786" t="s">
        <v>7</v>
      </c>
      <c r="O57" s="840" t="s">
        <v>427</v>
      </c>
    </row>
    <row r="58" spans="1:15" x14ac:dyDescent="0.2">
      <c r="A58" s="834"/>
      <c r="B58" s="937"/>
      <c r="C58" s="938"/>
      <c r="D58" s="885"/>
      <c r="E58" s="695"/>
      <c r="F58" s="695"/>
      <c r="G58" s="695"/>
      <c r="H58" s="695"/>
      <c r="I58" s="695"/>
      <c r="J58" s="885"/>
      <c r="K58" s="695"/>
      <c r="L58" s="695"/>
      <c r="M58" s="695"/>
      <c r="N58" s="939" t="s">
        <v>428</v>
      </c>
      <c r="O58" s="940">
        <v>0</v>
      </c>
    </row>
    <row r="59" spans="1:15" x14ac:dyDescent="0.2">
      <c r="A59" s="941"/>
      <c r="B59" s="725"/>
      <c r="C59" s="724"/>
      <c r="D59" s="942" t="s">
        <v>429</v>
      </c>
      <c r="E59" s="943" t="s">
        <v>430</v>
      </c>
      <c r="F59" s="777"/>
      <c r="G59" s="777"/>
      <c r="H59" s="777"/>
      <c r="I59" s="777"/>
      <c r="J59" s="723" t="s">
        <v>431</v>
      </c>
      <c r="K59" s="777"/>
      <c r="L59" s="777"/>
      <c r="M59" s="777"/>
      <c r="N59" s="728" t="s">
        <v>432</v>
      </c>
      <c r="O59" s="944">
        <v>0</v>
      </c>
    </row>
    <row r="60" spans="1:15" x14ac:dyDescent="0.2">
      <c r="A60" s="945"/>
      <c r="B60" s="946"/>
      <c r="C60" s="947"/>
      <c r="D60" s="947"/>
      <c r="E60" s="947"/>
      <c r="F60" s="947"/>
      <c r="G60" s="947"/>
      <c r="H60" s="947"/>
      <c r="I60" s="947"/>
      <c r="J60" s="948" t="s">
        <v>433</v>
      </c>
      <c r="K60" s="701"/>
      <c r="L60" s="701"/>
      <c r="M60" s="701"/>
      <c r="N60" s="928" t="s">
        <v>432</v>
      </c>
      <c r="O60" s="949">
        <f>O59</f>
        <v>0</v>
      </c>
    </row>
    <row r="61" spans="1:15" ht="15.75" thickBot="1" x14ac:dyDescent="0.25">
      <c r="A61" s="861"/>
      <c r="B61" s="862"/>
      <c r="C61" s="862"/>
      <c r="D61" s="862"/>
      <c r="E61" s="862"/>
      <c r="F61" s="862"/>
      <c r="G61" s="862"/>
      <c r="H61" s="862"/>
      <c r="I61" s="950"/>
      <c r="J61" s="951" t="s">
        <v>434</v>
      </c>
      <c r="K61" s="764"/>
      <c r="L61" s="764"/>
      <c r="M61" s="764"/>
      <c r="N61" s="764"/>
      <c r="O61" s="952">
        <f>O58+O55+O45+O37+F37</f>
        <v>0</v>
      </c>
    </row>
    <row r="62" spans="1:15" ht="15.75" thickTop="1" x14ac:dyDescent="0.2"/>
    <row r="63" spans="1:15" ht="15" customHeight="1" x14ac:dyDescent="0.2">
      <c r="A63" s="953" t="s">
        <v>435</v>
      </c>
      <c r="B63" s="1169" t="s">
        <v>436</v>
      </c>
      <c r="C63" s="1170"/>
      <c r="D63" s="1170"/>
      <c r="E63" s="1170"/>
      <c r="F63" s="1170"/>
      <c r="G63" s="1170"/>
      <c r="H63" s="1170"/>
      <c r="I63" s="1170"/>
      <c r="J63" s="1170"/>
      <c r="K63" s="1170"/>
      <c r="L63" s="1170"/>
      <c r="M63" s="1170"/>
      <c r="N63" s="1170"/>
      <c r="O63" s="1170"/>
    </row>
    <row r="64" spans="1:15" x14ac:dyDescent="0.2">
      <c r="A64" s="954"/>
      <c r="B64" s="955"/>
      <c r="J64" s="956"/>
    </row>
    <row r="65" spans="1:15" ht="15" customHeight="1" x14ac:dyDescent="0.2">
      <c r="A65" s="954"/>
      <c r="B65" s="1169" t="s">
        <v>437</v>
      </c>
      <c r="C65" s="1170"/>
      <c r="D65" s="1170"/>
      <c r="E65" s="1170"/>
      <c r="F65" s="1170"/>
      <c r="G65" s="1170"/>
      <c r="H65" s="1170"/>
      <c r="I65" s="1170"/>
      <c r="J65" s="1170"/>
      <c r="K65" s="1170"/>
      <c r="L65" s="1170"/>
      <c r="M65" s="1170"/>
      <c r="N65" s="1170"/>
      <c r="O65" s="1170"/>
    </row>
  </sheetData>
  <mergeCells count="10">
    <mergeCell ref="D48:F48"/>
    <mergeCell ref="L48:N48"/>
    <mergeCell ref="B63:O63"/>
    <mergeCell ref="B65:O65"/>
    <mergeCell ref="N5:O5"/>
    <mergeCell ref="B12:C12"/>
    <mergeCell ref="H12:I12"/>
    <mergeCell ref="D13:E13"/>
    <mergeCell ref="H23:I23"/>
    <mergeCell ref="M40:N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73"/>
  <sheetViews>
    <sheetView zoomScale="90" zoomScaleNormal="90" zoomScaleSheetLayoutView="90" workbookViewId="0">
      <selection activeCell="A3" sqref="A3:B3"/>
    </sheetView>
  </sheetViews>
  <sheetFormatPr defaultRowHeight="15" x14ac:dyDescent="0.2"/>
  <cols>
    <col min="1" max="1" width="11.33203125" customWidth="1"/>
    <col min="2" max="2" width="18.88671875" customWidth="1"/>
    <col min="3" max="3" width="11.77734375" customWidth="1"/>
    <col min="4" max="4" width="17.21875" customWidth="1"/>
    <col min="5" max="5" width="18.109375" customWidth="1"/>
    <col min="6" max="6" width="8.109375" customWidth="1"/>
    <col min="7" max="7" width="8.33203125" customWidth="1"/>
    <col min="8" max="8" width="9.6640625" customWidth="1"/>
    <col min="9" max="9" width="9.44140625" customWidth="1"/>
    <col min="10" max="10" width="17.21875" bestFit="1" customWidth="1"/>
  </cols>
  <sheetData>
    <row r="1" spans="1:9" ht="16.5" thickTop="1" x14ac:dyDescent="0.2">
      <c r="A1" s="228" t="s">
        <v>50</v>
      </c>
      <c r="B1" s="284"/>
      <c r="C1" s="284"/>
      <c r="D1" s="284"/>
      <c r="E1" s="284"/>
      <c r="F1" s="284"/>
      <c r="G1" s="284"/>
      <c r="H1" s="284"/>
      <c r="I1" s="285"/>
    </row>
    <row r="2" spans="1:9" ht="15.75" x14ac:dyDescent="0.2">
      <c r="A2" s="286" t="s">
        <v>251</v>
      </c>
      <c r="B2" s="147"/>
      <c r="C2" s="147"/>
      <c r="D2" s="147"/>
      <c r="E2" s="410" t="s">
        <v>269</v>
      </c>
      <c r="F2" s="147"/>
      <c r="G2" s="147"/>
      <c r="H2" s="147"/>
      <c r="I2" s="149"/>
    </row>
    <row r="3" spans="1:9" ht="19.5" thickBot="1" x14ac:dyDescent="0.25">
      <c r="A3" s="1182" t="s">
        <v>36</v>
      </c>
      <c r="B3" s="1183"/>
      <c r="C3" s="655">
        <f>'Input Data'!$D$19</f>
        <v>0</v>
      </c>
      <c r="D3" s="377" t="s">
        <v>206</v>
      </c>
      <c r="E3" s="658">
        <f>'Input Data'!$D$5</f>
        <v>0</v>
      </c>
      <c r="F3" s="378"/>
      <c r="G3" s="161"/>
      <c r="H3" s="161"/>
      <c r="I3" s="276"/>
    </row>
    <row r="4" spans="1:9" ht="16.5" thickTop="1" thickBot="1" x14ac:dyDescent="0.25">
      <c r="A4" s="436"/>
      <c r="B4" s="436"/>
      <c r="C4" s="437"/>
      <c r="D4" s="437"/>
      <c r="E4" s="437"/>
      <c r="F4" s="437"/>
      <c r="G4" s="190"/>
      <c r="H4" s="190"/>
      <c r="I4" s="190"/>
    </row>
    <row r="5" spans="1:9" ht="15.75" thickTop="1" x14ac:dyDescent="0.2">
      <c r="A5" s="228" t="s">
        <v>138</v>
      </c>
      <c r="B5" s="227"/>
      <c r="C5" s="227"/>
      <c r="D5" s="227"/>
      <c r="E5" s="227"/>
      <c r="F5" s="227"/>
      <c r="G5" s="227"/>
      <c r="H5" s="227"/>
      <c r="I5" s="226"/>
    </row>
    <row r="6" spans="1:9" ht="30" x14ac:dyDescent="0.2">
      <c r="A6" s="291" t="s">
        <v>51</v>
      </c>
      <c r="B6" s="295" t="s">
        <v>46</v>
      </c>
      <c r="C6" s="295" t="s">
        <v>29</v>
      </c>
      <c r="D6" s="295" t="s">
        <v>52</v>
      </c>
      <c r="E6" s="295" t="s">
        <v>53</v>
      </c>
      <c r="F6" s="295" t="s">
        <v>54</v>
      </c>
      <c r="G6" s="295" t="s">
        <v>263</v>
      </c>
      <c r="H6" s="295" t="s">
        <v>5</v>
      </c>
      <c r="I6" s="326" t="s">
        <v>49</v>
      </c>
    </row>
    <row r="7" spans="1:9" x14ac:dyDescent="0.2">
      <c r="A7" s="327"/>
      <c r="B7" s="328"/>
      <c r="C7" s="328"/>
      <c r="D7" s="328"/>
      <c r="E7" s="328"/>
      <c r="F7" s="495"/>
      <c r="G7" s="676">
        <f>IF('Input Data'!$H$36&lt;'Input Data'!$H$24,F7,F7-2)</f>
        <v>0</v>
      </c>
      <c r="H7" s="343"/>
      <c r="I7" s="665">
        <f t="shared" ref="I7:I16" si="0">G7*H7</f>
        <v>0</v>
      </c>
    </row>
    <row r="8" spans="1:9" x14ac:dyDescent="0.2">
      <c r="A8" s="300"/>
      <c r="B8" s="304"/>
      <c r="C8" s="304"/>
      <c r="D8" s="304"/>
      <c r="E8" s="304"/>
      <c r="F8" s="496"/>
      <c r="G8" s="1022">
        <f>IF('Input Data'!$H$36&lt;'Input Data'!$H$24,F8,F8-2)</f>
        <v>0</v>
      </c>
      <c r="H8" s="354"/>
      <c r="I8" s="666">
        <f t="shared" si="0"/>
        <v>0</v>
      </c>
    </row>
    <row r="9" spans="1:9" x14ac:dyDescent="0.2">
      <c r="A9" s="300"/>
      <c r="B9" s="304"/>
      <c r="C9" s="304"/>
      <c r="D9" s="304"/>
      <c r="E9" s="304"/>
      <c r="F9" s="496"/>
      <c r="G9" s="677">
        <f>IF('Input Data'!$H$36&lt;'Input Data'!$H$24,F9,F9-2)</f>
        <v>0</v>
      </c>
      <c r="H9" s="354"/>
      <c r="I9" s="666">
        <f t="shared" si="0"/>
        <v>0</v>
      </c>
    </row>
    <row r="10" spans="1:9" x14ac:dyDescent="0.2">
      <c r="A10" s="300"/>
      <c r="B10" s="304"/>
      <c r="C10" s="304"/>
      <c r="D10" s="304"/>
      <c r="E10" s="304"/>
      <c r="F10" s="496"/>
      <c r="G10" s="677">
        <f>IF('Input Data'!$H$36&lt;'Input Data'!$H$24,F10,F10-2)</f>
        <v>0</v>
      </c>
      <c r="H10" s="354"/>
      <c r="I10" s="666">
        <f t="shared" si="0"/>
        <v>0</v>
      </c>
    </row>
    <row r="11" spans="1:9" x14ac:dyDescent="0.2">
      <c r="A11" s="300"/>
      <c r="B11" s="304"/>
      <c r="C11" s="304"/>
      <c r="D11" s="304"/>
      <c r="E11" s="304"/>
      <c r="F11" s="496"/>
      <c r="G11" s="677">
        <f>IF('Input Data'!$H$36&lt;'Input Data'!$H$24,F11,F11-2)</f>
        <v>0</v>
      </c>
      <c r="H11" s="354"/>
      <c r="I11" s="666">
        <f t="shared" si="0"/>
        <v>0</v>
      </c>
    </row>
    <row r="12" spans="1:9" x14ac:dyDescent="0.2">
      <c r="A12" s="300"/>
      <c r="B12" s="304"/>
      <c r="C12" s="304"/>
      <c r="D12" s="304"/>
      <c r="E12" s="304"/>
      <c r="F12" s="496"/>
      <c r="G12" s="677">
        <f>IF('Input Data'!$H$36&lt;'Input Data'!$H$24,F12,F12-2)</f>
        <v>0</v>
      </c>
      <c r="H12" s="354"/>
      <c r="I12" s="666">
        <f t="shared" si="0"/>
        <v>0</v>
      </c>
    </row>
    <row r="13" spans="1:9" x14ac:dyDescent="0.2">
      <c r="A13" s="300"/>
      <c r="B13" s="304"/>
      <c r="C13" s="304"/>
      <c r="D13" s="304"/>
      <c r="E13" s="304"/>
      <c r="F13" s="496"/>
      <c r="G13" s="677">
        <f>IF('Input Data'!$H$36&lt;'Input Data'!$H$24,F13,F13-2)</f>
        <v>0</v>
      </c>
      <c r="H13" s="354"/>
      <c r="I13" s="666">
        <f t="shared" si="0"/>
        <v>0</v>
      </c>
    </row>
    <row r="14" spans="1:9" x14ac:dyDescent="0.2">
      <c r="A14" s="300"/>
      <c r="B14" s="304"/>
      <c r="C14" s="304"/>
      <c r="D14" s="304"/>
      <c r="E14" s="304"/>
      <c r="F14" s="496"/>
      <c r="G14" s="677">
        <f>IF('Input Data'!$H$36&lt;'Input Data'!$H$24,F14,F14-2)</f>
        <v>0</v>
      </c>
      <c r="H14" s="354"/>
      <c r="I14" s="666">
        <f t="shared" si="0"/>
        <v>0</v>
      </c>
    </row>
    <row r="15" spans="1:9" x14ac:dyDescent="0.2">
      <c r="A15" s="300"/>
      <c r="B15" s="304"/>
      <c r="C15" s="304"/>
      <c r="D15" s="304"/>
      <c r="E15" s="304"/>
      <c r="F15" s="496"/>
      <c r="G15" s="677">
        <f>IF('Input Data'!$H$36&lt;'Input Data'!$H$24,F15,F15-2)</f>
        <v>0</v>
      </c>
      <c r="H15" s="354"/>
      <c r="I15" s="666">
        <f t="shared" si="0"/>
        <v>0</v>
      </c>
    </row>
    <row r="16" spans="1:9" ht="15.75" thickBot="1" x14ac:dyDescent="0.25">
      <c r="A16" s="335"/>
      <c r="B16" s="336"/>
      <c r="C16" s="336"/>
      <c r="D16" s="336"/>
      <c r="E16" s="336"/>
      <c r="F16" s="497"/>
      <c r="G16" s="678">
        <f>IF('Input Data'!$H$36&lt;'Input Data'!$H$24,F16,F16-2)</f>
        <v>0</v>
      </c>
      <c r="H16" s="660"/>
      <c r="I16" s="669">
        <f t="shared" si="0"/>
        <v>0</v>
      </c>
    </row>
    <row r="17" spans="1:9" ht="15.75" thickBot="1" x14ac:dyDescent="0.25">
      <c r="A17" s="438"/>
      <c r="B17" s="439"/>
      <c r="C17" s="439"/>
      <c r="D17" s="439"/>
      <c r="E17" s="439"/>
      <c r="F17" s="439"/>
      <c r="G17" s="439"/>
      <c r="H17" s="440" t="s">
        <v>257</v>
      </c>
      <c r="I17" s="670">
        <f>SUM(I7:I16)</f>
        <v>0</v>
      </c>
    </row>
    <row r="18" spans="1:9" ht="16.5" thickTop="1" thickBot="1" x14ac:dyDescent="0.25">
      <c r="A18" s="190"/>
      <c r="B18" s="190"/>
      <c r="C18" s="190"/>
      <c r="D18" s="190"/>
      <c r="E18" s="190"/>
      <c r="F18" s="190"/>
      <c r="G18" s="190"/>
      <c r="H18" s="190"/>
      <c r="I18" s="441"/>
    </row>
    <row r="19" spans="1:9" ht="15.75" thickTop="1" x14ac:dyDescent="0.2">
      <c r="A19" s="411" t="s">
        <v>55</v>
      </c>
      <c r="B19" s="314"/>
      <c r="C19" s="314"/>
      <c r="D19" s="314"/>
      <c r="E19" s="314"/>
      <c r="F19" s="314"/>
      <c r="G19" s="314"/>
      <c r="H19" s="314"/>
      <c r="I19" s="315"/>
    </row>
    <row r="20" spans="1:9" x14ac:dyDescent="0.2">
      <c r="A20" s="318" t="s">
        <v>56</v>
      </c>
      <c r="B20" s="312" t="s">
        <v>57</v>
      </c>
      <c r="C20" s="379"/>
      <c r="D20" s="380"/>
      <c r="E20" s="147"/>
      <c r="F20" s="147"/>
      <c r="G20" s="312" t="s">
        <v>58</v>
      </c>
      <c r="H20" s="381"/>
      <c r="I20" s="309"/>
    </row>
    <row r="21" spans="1:9" x14ac:dyDescent="0.2">
      <c r="A21" s="318" t="s">
        <v>42</v>
      </c>
      <c r="B21" s="312" t="s">
        <v>57</v>
      </c>
      <c r="C21" s="379"/>
      <c r="D21" s="380"/>
      <c r="E21" s="485"/>
      <c r="F21" s="147"/>
      <c r="G21" s="312" t="s">
        <v>58</v>
      </c>
      <c r="H21" s="381"/>
      <c r="I21" s="486"/>
    </row>
    <row r="22" spans="1:9" x14ac:dyDescent="0.2">
      <c r="A22" s="318" t="s">
        <v>44</v>
      </c>
      <c r="B22" s="312" t="s">
        <v>57</v>
      </c>
      <c r="C22" s="379"/>
      <c r="D22" s="380"/>
      <c r="E22" s="147"/>
      <c r="F22" s="147"/>
      <c r="G22" s="312" t="s">
        <v>58</v>
      </c>
      <c r="H22" s="381"/>
      <c r="I22" s="309"/>
    </row>
    <row r="23" spans="1:9" ht="36" customHeight="1" x14ac:dyDescent="0.2">
      <c r="A23" s="291" t="s">
        <v>4</v>
      </c>
      <c r="B23" s="295" t="s">
        <v>46</v>
      </c>
      <c r="C23" s="295" t="s">
        <v>29</v>
      </c>
      <c r="D23" s="295" t="s">
        <v>59</v>
      </c>
      <c r="E23" s="295" t="s">
        <v>60</v>
      </c>
      <c r="F23" s="295" t="s">
        <v>320</v>
      </c>
      <c r="G23" s="295" t="s">
        <v>61</v>
      </c>
      <c r="H23" s="295" t="s">
        <v>5</v>
      </c>
      <c r="I23" s="296" t="s">
        <v>49</v>
      </c>
    </row>
    <row r="24" spans="1:9" x14ac:dyDescent="0.2">
      <c r="A24" s="327"/>
      <c r="B24" s="328"/>
      <c r="C24" s="328"/>
      <c r="D24" s="328"/>
      <c r="E24" s="328"/>
      <c r="F24" s="343"/>
      <c r="G24" s="495"/>
      <c r="H24" s="343"/>
      <c r="I24" s="665">
        <f>G24*H24+F24</f>
        <v>0</v>
      </c>
    </row>
    <row r="25" spans="1:9" x14ac:dyDescent="0.2">
      <c r="A25" s="300"/>
      <c r="B25" s="304"/>
      <c r="C25" s="304"/>
      <c r="D25" s="304"/>
      <c r="E25" s="304"/>
      <c r="F25" s="354"/>
      <c r="G25" s="496"/>
      <c r="H25" s="354"/>
      <c r="I25" s="666">
        <f t="shared" ref="I25:I33" si="1">G25*H25+F25</f>
        <v>0</v>
      </c>
    </row>
    <row r="26" spans="1:9" x14ac:dyDescent="0.2">
      <c r="A26" s="300"/>
      <c r="B26" s="304"/>
      <c r="C26" s="304"/>
      <c r="D26" s="304"/>
      <c r="E26" s="304"/>
      <c r="F26" s="354"/>
      <c r="G26" s="496"/>
      <c r="H26" s="354"/>
      <c r="I26" s="666">
        <f t="shared" si="1"/>
        <v>0</v>
      </c>
    </row>
    <row r="27" spans="1:9" x14ac:dyDescent="0.2">
      <c r="A27" s="300"/>
      <c r="B27" s="304"/>
      <c r="C27" s="304"/>
      <c r="D27" s="304"/>
      <c r="E27" s="304"/>
      <c r="F27" s="354"/>
      <c r="G27" s="496"/>
      <c r="H27" s="354"/>
      <c r="I27" s="666">
        <f t="shared" si="1"/>
        <v>0</v>
      </c>
    </row>
    <row r="28" spans="1:9" x14ac:dyDescent="0.2">
      <c r="A28" s="300"/>
      <c r="B28" s="304"/>
      <c r="C28" s="304"/>
      <c r="D28" s="304"/>
      <c r="E28" s="304"/>
      <c r="F28" s="354"/>
      <c r="G28" s="496"/>
      <c r="H28" s="354"/>
      <c r="I28" s="666">
        <f t="shared" si="1"/>
        <v>0</v>
      </c>
    </row>
    <row r="29" spans="1:9" x14ac:dyDescent="0.2">
      <c r="A29" s="300"/>
      <c r="B29" s="304"/>
      <c r="C29" s="304"/>
      <c r="D29" s="304"/>
      <c r="E29" s="304"/>
      <c r="F29" s="354"/>
      <c r="G29" s="496"/>
      <c r="H29" s="354"/>
      <c r="I29" s="666">
        <f t="shared" si="1"/>
        <v>0</v>
      </c>
    </row>
    <row r="30" spans="1:9" ht="15.75" customHeight="1" x14ac:dyDescent="0.2">
      <c r="A30" s="300"/>
      <c r="B30" s="304"/>
      <c r="C30" s="304"/>
      <c r="D30" s="304"/>
      <c r="E30" s="304"/>
      <c r="F30" s="354"/>
      <c r="G30" s="496"/>
      <c r="H30" s="354"/>
      <c r="I30" s="666">
        <f t="shared" si="1"/>
        <v>0</v>
      </c>
    </row>
    <row r="31" spans="1:9" x14ac:dyDescent="0.2">
      <c r="A31" s="300"/>
      <c r="B31" s="304"/>
      <c r="C31" s="304"/>
      <c r="D31" s="304"/>
      <c r="E31" s="304"/>
      <c r="F31" s="354"/>
      <c r="G31" s="496"/>
      <c r="H31" s="354"/>
      <c r="I31" s="666">
        <f t="shared" si="1"/>
        <v>0</v>
      </c>
    </row>
    <row r="32" spans="1:9" x14ac:dyDescent="0.2">
      <c r="A32" s="300"/>
      <c r="B32" s="304"/>
      <c r="C32" s="304"/>
      <c r="D32" s="304"/>
      <c r="E32" s="304"/>
      <c r="F32" s="354"/>
      <c r="G32" s="496"/>
      <c r="H32" s="354"/>
      <c r="I32" s="666">
        <f t="shared" si="1"/>
        <v>0</v>
      </c>
    </row>
    <row r="33" spans="1:9" ht="15.75" thickBot="1" x14ac:dyDescent="0.25">
      <c r="A33" s="335"/>
      <c r="B33" s="336"/>
      <c r="C33" s="336"/>
      <c r="D33" s="336"/>
      <c r="E33" s="336"/>
      <c r="F33" s="660"/>
      <c r="G33" s="497"/>
      <c r="H33" s="660"/>
      <c r="I33" s="667">
        <f t="shared" si="1"/>
        <v>0</v>
      </c>
    </row>
    <row r="34" spans="1:9" x14ac:dyDescent="0.2">
      <c r="A34" s="443"/>
      <c r="B34" s="444"/>
      <c r="C34" s="444"/>
      <c r="D34" s="444"/>
      <c r="E34" s="444"/>
      <c r="F34" s="444"/>
      <c r="G34" s="444"/>
      <c r="H34" s="445" t="s">
        <v>62</v>
      </c>
      <c r="I34" s="664">
        <f>SUM(I24:I33)</f>
        <v>0</v>
      </c>
    </row>
    <row r="35" spans="1:9" x14ac:dyDescent="0.2">
      <c r="A35" s="318"/>
      <c r="B35" s="234"/>
      <c r="C35" s="234"/>
      <c r="D35" s="234"/>
      <c r="E35" s="234"/>
      <c r="F35" s="234"/>
      <c r="G35" s="234"/>
      <c r="H35" s="234"/>
      <c r="I35" s="346"/>
    </row>
    <row r="36" spans="1:9" x14ac:dyDescent="0.2">
      <c r="A36" s="288" t="s">
        <v>321</v>
      </c>
      <c r="B36" s="289"/>
      <c r="C36" s="289"/>
      <c r="D36" s="289"/>
      <c r="E36" s="289"/>
      <c r="F36" s="289"/>
      <c r="G36" s="289"/>
      <c r="H36" s="289"/>
      <c r="I36" s="310"/>
    </row>
    <row r="37" spans="1:9" ht="30" x14ac:dyDescent="0.2">
      <c r="A37" s="291" t="s">
        <v>4</v>
      </c>
      <c r="B37" s="347" t="s">
        <v>46</v>
      </c>
      <c r="C37" s="292" t="s">
        <v>29</v>
      </c>
      <c r="D37" s="295" t="s">
        <v>63</v>
      </c>
      <c r="E37" s="295" t="s">
        <v>64</v>
      </c>
      <c r="F37" s="295"/>
      <c r="G37" s="295" t="s">
        <v>6</v>
      </c>
      <c r="H37" s="295" t="s">
        <v>11</v>
      </c>
      <c r="I37" s="296" t="s">
        <v>49</v>
      </c>
    </row>
    <row r="38" spans="1:9" x14ac:dyDescent="0.2">
      <c r="A38" s="382"/>
      <c r="B38" s="383"/>
      <c r="C38" s="383"/>
      <c r="D38" s="383"/>
      <c r="E38" s="383"/>
      <c r="F38" s="383"/>
      <c r="G38" s="492"/>
      <c r="H38" s="383"/>
      <c r="I38" s="661"/>
    </row>
    <row r="39" spans="1:9" x14ac:dyDescent="0.2">
      <c r="A39" s="384"/>
      <c r="B39" s="385"/>
      <c r="C39" s="385"/>
      <c r="D39" s="385"/>
      <c r="E39" s="385"/>
      <c r="F39" s="385"/>
      <c r="G39" s="493"/>
      <c r="H39" s="385"/>
      <c r="I39" s="662"/>
    </row>
    <row r="40" spans="1:9" x14ac:dyDescent="0.2">
      <c r="A40" s="384"/>
      <c r="B40" s="385"/>
      <c r="C40" s="385"/>
      <c r="D40" s="385"/>
      <c r="E40" s="385"/>
      <c r="F40" s="385"/>
      <c r="G40" s="493"/>
      <c r="H40" s="385"/>
      <c r="I40" s="662"/>
    </row>
    <row r="41" spans="1:9" x14ac:dyDescent="0.2">
      <c r="A41" s="384"/>
      <c r="B41" s="385"/>
      <c r="C41" s="385"/>
      <c r="D41" s="385"/>
      <c r="E41" s="385"/>
      <c r="F41" s="385"/>
      <c r="G41" s="493"/>
      <c r="H41" s="385"/>
      <c r="I41" s="662"/>
    </row>
    <row r="42" spans="1:9" x14ac:dyDescent="0.2">
      <c r="A42" s="384"/>
      <c r="B42" s="385"/>
      <c r="C42" s="385"/>
      <c r="D42" s="385"/>
      <c r="E42" s="385"/>
      <c r="F42" s="385"/>
      <c r="G42" s="493"/>
      <c r="H42" s="385"/>
      <c r="I42" s="662"/>
    </row>
    <row r="43" spans="1:9" x14ac:dyDescent="0.2">
      <c r="A43" s="384"/>
      <c r="B43" s="385"/>
      <c r="C43" s="385"/>
      <c r="D43" s="385"/>
      <c r="E43" s="385"/>
      <c r="F43" s="385"/>
      <c r="G43" s="493"/>
      <c r="H43" s="385"/>
      <c r="I43" s="662"/>
    </row>
    <row r="44" spans="1:9" x14ac:dyDescent="0.2">
      <c r="A44" s="384"/>
      <c r="B44" s="385"/>
      <c r="C44" s="385"/>
      <c r="D44" s="385"/>
      <c r="E44" s="385"/>
      <c r="F44" s="385"/>
      <c r="G44" s="493"/>
      <c r="H44" s="385"/>
      <c r="I44" s="662"/>
    </row>
    <row r="45" spans="1:9" ht="15.75" thickBot="1" x14ac:dyDescent="0.25">
      <c r="A45" s="386"/>
      <c r="B45" s="387"/>
      <c r="C45" s="387"/>
      <c r="D45" s="387"/>
      <c r="E45" s="387"/>
      <c r="F45" s="387"/>
      <c r="G45" s="494"/>
      <c r="H45" s="387"/>
      <c r="I45" s="663"/>
    </row>
    <row r="46" spans="1:9" x14ac:dyDescent="0.2">
      <c r="A46" s="443"/>
      <c r="B46" s="444"/>
      <c r="C46" s="444"/>
      <c r="D46" s="444"/>
      <c r="E46" s="444"/>
      <c r="F46" s="444"/>
      <c r="G46" s="444"/>
      <c r="H46" s="445" t="s">
        <v>65</v>
      </c>
      <c r="I46" s="664">
        <f>SUM(I38:I45)</f>
        <v>0</v>
      </c>
    </row>
    <row r="47" spans="1:9" x14ac:dyDescent="0.2">
      <c r="A47" s="146"/>
      <c r="B47" s="147"/>
      <c r="C47" s="147"/>
      <c r="D47" s="147"/>
      <c r="E47" s="147"/>
      <c r="F47" s="147"/>
      <c r="G47" s="147"/>
      <c r="H47" s="147"/>
      <c r="I47" s="309"/>
    </row>
    <row r="48" spans="1:9" x14ac:dyDescent="0.2">
      <c r="A48" s="288" t="s">
        <v>66</v>
      </c>
      <c r="B48" s="289"/>
      <c r="C48" s="289"/>
      <c r="D48" s="289"/>
      <c r="E48" s="289"/>
      <c r="F48" s="289"/>
      <c r="G48" s="289"/>
      <c r="H48" s="289"/>
      <c r="I48" s="310"/>
    </row>
    <row r="49" spans="1:9" ht="30" x14ac:dyDescent="0.2">
      <c r="A49" s="357" t="s">
        <v>4</v>
      </c>
      <c r="B49" s="347" t="s">
        <v>46</v>
      </c>
      <c r="C49" s="292" t="s">
        <v>29</v>
      </c>
      <c r="D49" s="367" t="s">
        <v>52</v>
      </c>
      <c r="E49" s="367" t="s">
        <v>53</v>
      </c>
      <c r="F49" s="367"/>
      <c r="G49" s="295" t="s">
        <v>67</v>
      </c>
      <c r="H49" s="295" t="s">
        <v>68</v>
      </c>
      <c r="I49" s="296" t="s">
        <v>49</v>
      </c>
    </row>
    <row r="50" spans="1:9" x14ac:dyDescent="0.2">
      <c r="A50" s="327"/>
      <c r="B50" s="329"/>
      <c r="C50" s="329"/>
      <c r="D50" s="328"/>
      <c r="E50" s="328"/>
      <c r="F50" s="328"/>
      <c r="G50" s="328"/>
      <c r="H50" s="388"/>
      <c r="I50" s="661"/>
    </row>
    <row r="51" spans="1:9" x14ac:dyDescent="0.2">
      <c r="A51" s="447"/>
      <c r="B51" s="301"/>
      <c r="C51" s="301"/>
      <c r="D51" s="304"/>
      <c r="E51" s="304"/>
      <c r="F51" s="304"/>
      <c r="G51" s="304"/>
      <c r="H51" s="304"/>
      <c r="I51" s="662"/>
    </row>
    <row r="52" spans="1:9" x14ac:dyDescent="0.2">
      <c r="A52" s="446"/>
      <c r="B52" s="301"/>
      <c r="C52" s="301"/>
      <c r="D52" s="304"/>
      <c r="E52" s="304"/>
      <c r="F52" s="304"/>
      <c r="G52" s="304"/>
      <c r="H52" s="304"/>
      <c r="I52" s="662"/>
    </row>
    <row r="53" spans="1:9" x14ac:dyDescent="0.2">
      <c r="A53" s="300"/>
      <c r="B53" s="301"/>
      <c r="C53" s="301"/>
      <c r="D53" s="304"/>
      <c r="E53" s="304"/>
      <c r="F53" s="304"/>
      <c r="G53" s="304"/>
      <c r="H53" s="304"/>
      <c r="I53" s="662"/>
    </row>
    <row r="54" spans="1:9" x14ac:dyDescent="0.2">
      <c r="A54" s="300"/>
      <c r="B54" s="301"/>
      <c r="C54" s="301"/>
      <c r="D54" s="304"/>
      <c r="E54" s="304"/>
      <c r="F54" s="304"/>
      <c r="G54" s="304"/>
      <c r="H54" s="304"/>
      <c r="I54" s="662"/>
    </row>
    <row r="55" spans="1:9" x14ac:dyDescent="0.2">
      <c r="A55" s="300"/>
      <c r="B55" s="301"/>
      <c r="C55" s="301"/>
      <c r="D55" s="304"/>
      <c r="E55" s="304"/>
      <c r="F55" s="304"/>
      <c r="G55" s="304"/>
      <c r="H55" s="304"/>
      <c r="I55" s="662"/>
    </row>
    <row r="56" spans="1:9" ht="15.75" thickBot="1" x14ac:dyDescent="0.25">
      <c r="A56" s="335"/>
      <c r="B56" s="337"/>
      <c r="C56" s="337"/>
      <c r="D56" s="336"/>
      <c r="E56" s="336"/>
      <c r="F56" s="336"/>
      <c r="G56" s="336"/>
      <c r="H56" s="336"/>
      <c r="I56" s="663"/>
    </row>
    <row r="57" spans="1:9" x14ac:dyDescent="0.2">
      <c r="A57" s="443"/>
      <c r="B57" s="444"/>
      <c r="C57" s="444"/>
      <c r="D57" s="444"/>
      <c r="E57" s="444"/>
      <c r="F57" s="444"/>
      <c r="G57" s="444"/>
      <c r="H57" s="445" t="s">
        <v>69</v>
      </c>
      <c r="I57" s="664">
        <f>SUM(I50:I56)</f>
        <v>0</v>
      </c>
    </row>
    <row r="58" spans="1:9" x14ac:dyDescent="0.2">
      <c r="A58" s="318"/>
      <c r="B58" s="234"/>
      <c r="C58" s="234"/>
      <c r="D58" s="234"/>
      <c r="E58" s="234"/>
      <c r="F58" s="234"/>
      <c r="G58" s="234"/>
      <c r="H58" s="234"/>
      <c r="I58" s="372"/>
    </row>
    <row r="59" spans="1:9" ht="15.75" thickBot="1" x14ac:dyDescent="0.25">
      <c r="A59" s="318"/>
      <c r="B59" s="321"/>
      <c r="C59" s="321"/>
      <c r="D59" s="321"/>
      <c r="E59" s="321"/>
      <c r="F59" s="321"/>
      <c r="G59" s="321"/>
      <c r="H59" s="407"/>
      <c r="I59" s="280"/>
    </row>
    <row r="60" spans="1:9" ht="15.75" thickTop="1" x14ac:dyDescent="0.2">
      <c r="A60" s="316"/>
      <c r="B60" s="317"/>
      <c r="C60" s="317"/>
      <c r="D60" s="317"/>
      <c r="E60" s="317"/>
      <c r="F60" s="317"/>
      <c r="G60" s="317"/>
      <c r="H60" s="389" t="s">
        <v>254</v>
      </c>
      <c r="I60" s="668">
        <f>I46+I57+I34</f>
        <v>0</v>
      </c>
    </row>
    <row r="61" spans="1:9" ht="15.75" thickBot="1" x14ac:dyDescent="0.25">
      <c r="A61" s="320"/>
      <c r="B61" s="321"/>
      <c r="C61" s="321"/>
      <c r="D61" s="321"/>
      <c r="E61" s="321"/>
      <c r="F61" s="321"/>
      <c r="G61" s="321"/>
      <c r="H61" s="322"/>
      <c r="I61" s="448"/>
    </row>
    <row r="62" spans="1:9" ht="15.75" thickTop="1" x14ac:dyDescent="0.2">
      <c r="I62" s="283"/>
    </row>
    <row r="63" spans="1:9" x14ac:dyDescent="0.2">
      <c r="I63" s="283"/>
    </row>
    <row r="64" spans="1:9" x14ac:dyDescent="0.2">
      <c r="I64" s="283"/>
    </row>
    <row r="65" spans="9:9" x14ac:dyDescent="0.2">
      <c r="I65" s="283"/>
    </row>
    <row r="66" spans="9:9" x14ac:dyDescent="0.2">
      <c r="I66" s="283"/>
    </row>
    <row r="67" spans="9:9" x14ac:dyDescent="0.2">
      <c r="I67" s="283"/>
    </row>
    <row r="68" spans="9:9" x14ac:dyDescent="0.2">
      <c r="I68" s="283"/>
    </row>
    <row r="69" spans="9:9" x14ac:dyDescent="0.2">
      <c r="I69" s="283"/>
    </row>
    <row r="70" spans="9:9" x14ac:dyDescent="0.2">
      <c r="I70" s="283"/>
    </row>
    <row r="71" spans="9:9" x14ac:dyDescent="0.2">
      <c r="I71" s="283"/>
    </row>
    <row r="72" spans="9:9" x14ac:dyDescent="0.2">
      <c r="I72" s="283"/>
    </row>
    <row r="73" spans="9:9" x14ac:dyDescent="0.2">
      <c r="I73" s="283"/>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69" type="noConversion"/>
  <printOptions horizontalCentered="1"/>
  <pageMargins left="0.55118110236220474" right="0.55118110236220474" top="0.82677165354330717" bottom="0.78740157480314965" header="0.51181102362204722" footer="0.51181102362204722"/>
  <pageSetup paperSize="9" scale="67" orientation="portrait" horizontalDpi="4294967293" verticalDpi="200" r:id="rId2"/>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7"/>
  <sheetViews>
    <sheetView zoomScaleNormal="100" zoomScaleSheetLayoutView="90" workbookViewId="0">
      <selection activeCell="B3" sqref="B3"/>
    </sheetView>
  </sheetViews>
  <sheetFormatPr defaultRowHeight="15" x14ac:dyDescent="0.2"/>
  <cols>
    <col min="1" max="1" width="34.5546875" customWidth="1"/>
    <col min="9" max="9" width="9.77734375" bestFit="1" customWidth="1"/>
  </cols>
  <sheetData>
    <row r="1" spans="1:9" ht="18.75" thickTop="1" x14ac:dyDescent="0.2">
      <c r="A1" s="657" t="s">
        <v>70</v>
      </c>
      <c r="B1" s="284"/>
      <c r="C1" s="284"/>
      <c r="D1" s="284"/>
      <c r="E1" s="284"/>
      <c r="F1" s="284"/>
      <c r="G1" s="284"/>
      <c r="H1" s="284"/>
      <c r="I1" s="285"/>
    </row>
    <row r="2" spans="1:9" ht="15.75" x14ac:dyDescent="0.2">
      <c r="A2" s="286" t="s">
        <v>251</v>
      </c>
      <c r="B2" s="174"/>
      <c r="C2" s="174"/>
      <c r="D2" s="174"/>
      <c r="E2" s="410" t="s">
        <v>269</v>
      </c>
      <c r="F2" s="174"/>
      <c r="G2" s="174"/>
      <c r="H2" s="174"/>
      <c r="I2" s="365"/>
    </row>
    <row r="3" spans="1:9" ht="15.75" x14ac:dyDescent="0.2">
      <c r="A3" s="287" t="s">
        <v>36</v>
      </c>
      <c r="B3" s="655">
        <f>'Input Data'!$D$19</f>
        <v>0</v>
      </c>
      <c r="C3" s="312"/>
      <c r="D3" s="225" t="s">
        <v>206</v>
      </c>
      <c r="E3" s="654">
        <f>'Input Data'!$D$5</f>
        <v>0</v>
      </c>
      <c r="F3" s="147"/>
      <c r="G3" s="147"/>
      <c r="H3" s="147"/>
      <c r="I3" s="149"/>
    </row>
    <row r="4" spans="1:9" ht="15.75" thickBot="1" x14ac:dyDescent="0.25">
      <c r="A4" s="275"/>
      <c r="B4" s="161"/>
      <c r="C4" s="161"/>
      <c r="D4" s="161"/>
      <c r="E4" s="161"/>
      <c r="F4" s="161"/>
      <c r="G4" s="161"/>
      <c r="H4" s="161"/>
      <c r="I4" s="276"/>
    </row>
    <row r="5" spans="1:9" ht="15.75" thickTop="1" x14ac:dyDescent="0.2">
      <c r="A5" s="366"/>
      <c r="B5" s="227"/>
      <c r="C5" s="227"/>
      <c r="D5" s="227"/>
      <c r="E5" s="227"/>
      <c r="F5" s="227"/>
      <c r="G5" s="227"/>
      <c r="H5" s="227"/>
      <c r="I5" s="226"/>
    </row>
    <row r="6" spans="1:9" x14ac:dyDescent="0.2">
      <c r="A6" s="288" t="s">
        <v>15</v>
      </c>
      <c r="B6" s="223"/>
      <c r="C6" s="223"/>
      <c r="D6" s="223"/>
      <c r="E6" s="223"/>
      <c r="F6" s="223"/>
      <c r="G6" s="223"/>
      <c r="H6" s="223"/>
      <c r="I6" s="224"/>
    </row>
    <row r="7" spans="1:9" ht="30" x14ac:dyDescent="0.2">
      <c r="A7" s="1077" t="s">
        <v>71</v>
      </c>
      <c r="B7" s="1205"/>
      <c r="C7" s="1205"/>
      <c r="D7" s="1205"/>
      <c r="E7" s="1205"/>
      <c r="F7" s="1204"/>
      <c r="G7" s="367" t="s">
        <v>18</v>
      </c>
      <c r="H7" s="367" t="s">
        <v>5</v>
      </c>
      <c r="I7" s="296" t="s">
        <v>49</v>
      </c>
    </row>
    <row r="8" spans="1:9" x14ac:dyDescent="0.2">
      <c r="A8" s="1206"/>
      <c r="B8" s="1207"/>
      <c r="C8" s="1207"/>
      <c r="D8" s="1207"/>
      <c r="E8" s="1207"/>
      <c r="F8" s="1198"/>
      <c r="G8" s="351"/>
      <c r="H8" s="368"/>
      <c r="I8" s="334">
        <f t="shared" ref="I8:I14" si="0">G8*H8</f>
        <v>0</v>
      </c>
    </row>
    <row r="9" spans="1:9" x14ac:dyDescent="0.2">
      <c r="A9" s="1199"/>
      <c r="B9" s="1200"/>
      <c r="C9" s="1200"/>
      <c r="D9" s="1200"/>
      <c r="E9" s="1200"/>
      <c r="F9" s="1185"/>
      <c r="G9" s="304"/>
      <c r="H9" s="370"/>
      <c r="I9" s="334">
        <f t="shared" si="0"/>
        <v>0</v>
      </c>
    </row>
    <row r="10" spans="1:9" x14ac:dyDescent="0.2">
      <c r="A10" s="1199"/>
      <c r="B10" s="1200"/>
      <c r="C10" s="1200"/>
      <c r="D10" s="1200"/>
      <c r="E10" s="1200"/>
      <c r="F10" s="1185"/>
      <c r="G10" s="304"/>
      <c r="H10" s="370"/>
      <c r="I10" s="334">
        <f t="shared" si="0"/>
        <v>0</v>
      </c>
    </row>
    <row r="11" spans="1:9" x14ac:dyDescent="0.2">
      <c r="A11" s="1199"/>
      <c r="B11" s="1200"/>
      <c r="C11" s="1200"/>
      <c r="D11" s="1200"/>
      <c r="E11" s="1200"/>
      <c r="F11" s="1185"/>
      <c r="G11" s="304"/>
      <c r="H11" s="370"/>
      <c r="I11" s="334">
        <f t="shared" si="0"/>
        <v>0</v>
      </c>
    </row>
    <row r="12" spans="1:9" x14ac:dyDescent="0.2">
      <c r="A12" s="1199"/>
      <c r="B12" s="1200"/>
      <c r="C12" s="1200"/>
      <c r="D12" s="1200"/>
      <c r="E12" s="1200"/>
      <c r="F12" s="1185"/>
      <c r="G12" s="304"/>
      <c r="H12" s="370"/>
      <c r="I12" s="334">
        <f t="shared" si="0"/>
        <v>0</v>
      </c>
    </row>
    <row r="13" spans="1:9" x14ac:dyDescent="0.2">
      <c r="A13" s="1199"/>
      <c r="B13" s="1200"/>
      <c r="C13" s="1200"/>
      <c r="D13" s="1200"/>
      <c r="E13" s="1200"/>
      <c r="F13" s="1185"/>
      <c r="G13" s="304"/>
      <c r="H13" s="370"/>
      <c r="I13" s="334">
        <f t="shared" si="0"/>
        <v>0</v>
      </c>
    </row>
    <row r="14" spans="1:9" ht="15.75" thickBot="1" x14ac:dyDescent="0.25">
      <c r="A14" s="1201"/>
      <c r="B14" s="1202"/>
      <c r="C14" s="1202"/>
      <c r="D14" s="1202"/>
      <c r="E14" s="1202"/>
      <c r="F14" s="1193"/>
      <c r="G14" s="336"/>
      <c r="H14" s="371"/>
      <c r="I14" s="340">
        <f t="shared" si="0"/>
        <v>0</v>
      </c>
    </row>
    <row r="15" spans="1:9" x14ac:dyDescent="0.2">
      <c r="A15" s="1194" t="s">
        <v>258</v>
      </c>
      <c r="B15" s="1195"/>
      <c r="C15" s="1195"/>
      <c r="D15" s="1195"/>
      <c r="E15" s="1195"/>
      <c r="F15" s="1195"/>
      <c r="G15" s="1195"/>
      <c r="H15" s="1196"/>
      <c r="I15" s="442">
        <f>SUM(I8:I14)</f>
        <v>0</v>
      </c>
    </row>
    <row r="16" spans="1:9" x14ac:dyDescent="0.2">
      <c r="A16" s="318"/>
      <c r="B16" s="234"/>
      <c r="C16" s="234"/>
      <c r="D16" s="234"/>
      <c r="E16" s="234"/>
      <c r="F16" s="234"/>
      <c r="G16" s="234"/>
      <c r="H16" s="234"/>
      <c r="I16" s="372"/>
    </row>
    <row r="17" spans="1:9" x14ac:dyDescent="0.2">
      <c r="A17" s="288" t="s">
        <v>16</v>
      </c>
      <c r="B17" s="289"/>
      <c r="C17" s="289"/>
      <c r="D17" s="289"/>
      <c r="E17" s="289"/>
      <c r="F17" s="289"/>
      <c r="G17" s="289"/>
      <c r="H17" s="289"/>
      <c r="I17" s="310"/>
    </row>
    <row r="18" spans="1:9" ht="30" x14ac:dyDescent="0.2">
      <c r="A18" s="1077" t="s">
        <v>17</v>
      </c>
      <c r="B18" s="1205"/>
      <c r="C18" s="1205"/>
      <c r="D18" s="1205"/>
      <c r="E18" s="1204"/>
      <c r="F18" s="367" t="s">
        <v>18</v>
      </c>
      <c r="G18" s="367" t="s">
        <v>72</v>
      </c>
      <c r="H18" s="367" t="s">
        <v>5</v>
      </c>
      <c r="I18" s="296" t="s">
        <v>49</v>
      </c>
    </row>
    <row r="19" spans="1:9" x14ac:dyDescent="0.2">
      <c r="A19" s="1206"/>
      <c r="B19" s="1207"/>
      <c r="C19" s="1207"/>
      <c r="D19" s="1207"/>
      <c r="E19" s="1198"/>
      <c r="F19" s="328"/>
      <c r="G19" s="328"/>
      <c r="H19" s="373"/>
      <c r="I19" s="334">
        <f t="shared" ref="I19:I33" si="1">F19*G19*H19</f>
        <v>0</v>
      </c>
    </row>
    <row r="20" spans="1:9" x14ac:dyDescent="0.2">
      <c r="A20" s="1199"/>
      <c r="B20" s="1200"/>
      <c r="C20" s="1200"/>
      <c r="D20" s="1200"/>
      <c r="E20" s="1185"/>
      <c r="F20" s="304"/>
      <c r="G20" s="304"/>
      <c r="H20" s="370"/>
      <c r="I20" s="334">
        <f t="shared" si="1"/>
        <v>0</v>
      </c>
    </row>
    <row r="21" spans="1:9" x14ac:dyDescent="0.2">
      <c r="A21" s="369"/>
      <c r="B21" s="302"/>
      <c r="C21" s="302"/>
      <c r="D21" s="302"/>
      <c r="E21" s="303"/>
      <c r="F21" s="304"/>
      <c r="G21" s="304"/>
      <c r="H21" s="370"/>
      <c r="I21" s="334">
        <f t="shared" si="1"/>
        <v>0</v>
      </c>
    </row>
    <row r="22" spans="1:9" x14ac:dyDescent="0.2">
      <c r="A22" s="369"/>
      <c r="B22" s="302"/>
      <c r="C22" s="302"/>
      <c r="D22" s="302"/>
      <c r="E22" s="303"/>
      <c r="F22" s="304"/>
      <c r="G22" s="304"/>
      <c r="H22" s="370"/>
      <c r="I22" s="334">
        <f t="shared" si="1"/>
        <v>0</v>
      </c>
    </row>
    <row r="23" spans="1:9" x14ac:dyDescent="0.2">
      <c r="A23" s="369"/>
      <c r="B23" s="302"/>
      <c r="C23" s="302"/>
      <c r="D23" s="302"/>
      <c r="E23" s="303"/>
      <c r="F23" s="304"/>
      <c r="G23" s="304"/>
      <c r="H23" s="370"/>
      <c r="I23" s="334">
        <f t="shared" si="1"/>
        <v>0</v>
      </c>
    </row>
    <row r="24" spans="1:9" x14ac:dyDescent="0.2">
      <c r="A24" s="369"/>
      <c r="B24" s="302"/>
      <c r="C24" s="302"/>
      <c r="D24" s="302"/>
      <c r="E24" s="303"/>
      <c r="F24" s="304"/>
      <c r="G24" s="304"/>
      <c r="H24" s="370"/>
      <c r="I24" s="334">
        <f t="shared" si="1"/>
        <v>0</v>
      </c>
    </row>
    <row r="25" spans="1:9" x14ac:dyDescent="0.2">
      <c r="A25" s="369"/>
      <c r="B25" s="302"/>
      <c r="C25" s="302"/>
      <c r="D25" s="302"/>
      <c r="E25" s="303"/>
      <c r="F25" s="304"/>
      <c r="G25" s="304"/>
      <c r="H25" s="370"/>
      <c r="I25" s="334">
        <f t="shared" si="1"/>
        <v>0</v>
      </c>
    </row>
    <row r="26" spans="1:9" x14ac:dyDescent="0.2">
      <c r="A26" s="369"/>
      <c r="B26" s="302"/>
      <c r="C26" s="302"/>
      <c r="D26" s="302"/>
      <c r="E26" s="303"/>
      <c r="F26" s="304"/>
      <c r="G26" s="304"/>
      <c r="H26" s="370"/>
      <c r="I26" s="334">
        <f t="shared" si="1"/>
        <v>0</v>
      </c>
    </row>
    <row r="27" spans="1:9" x14ac:dyDescent="0.2">
      <c r="A27" s="1199"/>
      <c r="B27" s="1200"/>
      <c r="C27" s="1200"/>
      <c r="D27" s="1200"/>
      <c r="E27" s="1185"/>
      <c r="F27" s="304"/>
      <c r="G27" s="304"/>
      <c r="H27" s="370"/>
      <c r="I27" s="334">
        <f t="shared" si="1"/>
        <v>0</v>
      </c>
    </row>
    <row r="28" spans="1:9" x14ac:dyDescent="0.2">
      <c r="A28" s="1199"/>
      <c r="B28" s="1200"/>
      <c r="C28" s="1200"/>
      <c r="D28" s="1200"/>
      <c r="E28" s="1185"/>
      <c r="F28" s="304"/>
      <c r="G28" s="304"/>
      <c r="H28" s="370"/>
      <c r="I28" s="334">
        <f t="shared" si="1"/>
        <v>0</v>
      </c>
    </row>
    <row r="29" spans="1:9" x14ac:dyDescent="0.2">
      <c r="A29" s="1199"/>
      <c r="B29" s="1200"/>
      <c r="C29" s="1200"/>
      <c r="D29" s="1200"/>
      <c r="E29" s="1185"/>
      <c r="F29" s="304"/>
      <c r="G29" s="304"/>
      <c r="H29" s="370"/>
      <c r="I29" s="334">
        <f t="shared" si="1"/>
        <v>0</v>
      </c>
    </row>
    <row r="30" spans="1:9" x14ac:dyDescent="0.2">
      <c r="A30" s="1199"/>
      <c r="B30" s="1200"/>
      <c r="C30" s="1200"/>
      <c r="D30" s="1200"/>
      <c r="E30" s="1185"/>
      <c r="F30" s="304"/>
      <c r="G30" s="304"/>
      <c r="H30" s="370"/>
      <c r="I30" s="334">
        <f t="shared" si="1"/>
        <v>0</v>
      </c>
    </row>
    <row r="31" spans="1:9" x14ac:dyDescent="0.2">
      <c r="A31" s="1199"/>
      <c r="B31" s="1200"/>
      <c r="C31" s="1200"/>
      <c r="D31" s="1200"/>
      <c r="E31" s="1185"/>
      <c r="F31" s="304"/>
      <c r="G31" s="304"/>
      <c r="H31" s="370"/>
      <c r="I31" s="334">
        <f t="shared" si="1"/>
        <v>0</v>
      </c>
    </row>
    <row r="32" spans="1:9" x14ac:dyDescent="0.2">
      <c r="A32" s="1199"/>
      <c r="B32" s="1200"/>
      <c r="C32" s="1200"/>
      <c r="D32" s="1200"/>
      <c r="E32" s="1185"/>
      <c r="F32" s="304"/>
      <c r="G32" s="304"/>
      <c r="H32" s="370"/>
      <c r="I32" s="334">
        <f t="shared" si="1"/>
        <v>0</v>
      </c>
    </row>
    <row r="33" spans="1:9" ht="15.75" thickBot="1" x14ac:dyDescent="0.25">
      <c r="A33" s="1201"/>
      <c r="B33" s="1202"/>
      <c r="C33" s="1202"/>
      <c r="D33" s="1202"/>
      <c r="E33" s="1193"/>
      <c r="F33" s="336"/>
      <c r="G33" s="336"/>
      <c r="H33" s="371"/>
      <c r="I33" s="340">
        <f t="shared" si="1"/>
        <v>0</v>
      </c>
    </row>
    <row r="34" spans="1:9" x14ac:dyDescent="0.2">
      <c r="A34" s="1194" t="s">
        <v>259</v>
      </c>
      <c r="B34" s="1195"/>
      <c r="C34" s="1195"/>
      <c r="D34" s="1195"/>
      <c r="E34" s="1195"/>
      <c r="F34" s="1195"/>
      <c r="G34" s="1195"/>
      <c r="H34" s="1196"/>
      <c r="I34" s="450">
        <f>SUM(I19:I33)</f>
        <v>0</v>
      </c>
    </row>
    <row r="35" spans="1:9" x14ac:dyDescent="0.2">
      <c r="A35" s="318"/>
      <c r="B35" s="234"/>
      <c r="C35" s="234"/>
      <c r="D35" s="234"/>
      <c r="E35" s="234"/>
      <c r="F35" s="234"/>
      <c r="G35" s="234"/>
      <c r="H35" s="234"/>
      <c r="I35" s="372"/>
    </row>
    <row r="36" spans="1:9" x14ac:dyDescent="0.2">
      <c r="A36" s="288" t="s">
        <v>73</v>
      </c>
      <c r="B36" s="289"/>
      <c r="C36" s="289"/>
      <c r="D36" s="289"/>
      <c r="E36" s="289"/>
      <c r="F36" s="289"/>
      <c r="G36" s="289"/>
      <c r="H36" s="289"/>
      <c r="I36" s="310"/>
    </row>
    <row r="37" spans="1:9" ht="45" x14ac:dyDescent="0.2">
      <c r="A37" s="1077" t="s">
        <v>17</v>
      </c>
      <c r="B37" s="1205"/>
      <c r="C37" s="1205"/>
      <c r="D37" s="1205"/>
      <c r="E37" s="1205"/>
      <c r="F37" s="1204"/>
      <c r="G37" s="295" t="s">
        <v>74</v>
      </c>
      <c r="H37" s="295" t="s">
        <v>5</v>
      </c>
      <c r="I37" s="296" t="s">
        <v>49</v>
      </c>
    </row>
    <row r="38" spans="1:9" x14ac:dyDescent="0.2">
      <c r="A38" s="1206"/>
      <c r="B38" s="1207"/>
      <c r="C38" s="1207"/>
      <c r="D38" s="1207"/>
      <c r="E38" s="1207"/>
      <c r="F38" s="1198"/>
      <c r="G38" s="328"/>
      <c r="H38" s="373"/>
      <c r="I38" s="332">
        <f t="shared" ref="I38:I44" si="2">G38*H38</f>
        <v>0</v>
      </c>
    </row>
    <row r="39" spans="1:9" x14ac:dyDescent="0.2">
      <c r="A39" s="1199"/>
      <c r="B39" s="1200"/>
      <c r="C39" s="1200"/>
      <c r="D39" s="1200"/>
      <c r="E39" s="1200"/>
      <c r="F39" s="1185"/>
      <c r="G39" s="304"/>
      <c r="H39" s="370"/>
      <c r="I39" s="334">
        <f t="shared" si="2"/>
        <v>0</v>
      </c>
    </row>
    <row r="40" spans="1:9" x14ac:dyDescent="0.2">
      <c r="A40" s="1199"/>
      <c r="B40" s="1200"/>
      <c r="C40" s="1200"/>
      <c r="D40" s="1200"/>
      <c r="E40" s="1200"/>
      <c r="F40" s="1185"/>
      <c r="G40" s="304"/>
      <c r="H40" s="370"/>
      <c r="I40" s="334">
        <f t="shared" si="2"/>
        <v>0</v>
      </c>
    </row>
    <row r="41" spans="1:9" x14ac:dyDescent="0.2">
      <c r="A41" s="1199"/>
      <c r="B41" s="1200"/>
      <c r="C41" s="1200"/>
      <c r="D41" s="1200"/>
      <c r="E41" s="1200"/>
      <c r="F41" s="1185"/>
      <c r="G41" s="304"/>
      <c r="H41" s="370"/>
      <c r="I41" s="334">
        <f t="shared" si="2"/>
        <v>0</v>
      </c>
    </row>
    <row r="42" spans="1:9" x14ac:dyDescent="0.2">
      <c r="A42" s="1199"/>
      <c r="B42" s="1200"/>
      <c r="C42" s="1200"/>
      <c r="D42" s="1200"/>
      <c r="E42" s="1200"/>
      <c r="F42" s="1185"/>
      <c r="G42" s="304"/>
      <c r="H42" s="370"/>
      <c r="I42" s="334">
        <f t="shared" si="2"/>
        <v>0</v>
      </c>
    </row>
    <row r="43" spans="1:9" x14ac:dyDescent="0.2">
      <c r="A43" s="1199"/>
      <c r="B43" s="1200"/>
      <c r="C43" s="1200"/>
      <c r="D43" s="1200"/>
      <c r="E43" s="1200"/>
      <c r="F43" s="1185"/>
      <c r="G43" s="304"/>
      <c r="H43" s="370"/>
      <c r="I43" s="334">
        <f t="shared" si="2"/>
        <v>0</v>
      </c>
    </row>
    <row r="44" spans="1:9" ht="15.75" thickBot="1" x14ac:dyDescent="0.25">
      <c r="A44" s="1201"/>
      <c r="B44" s="1202"/>
      <c r="C44" s="1202"/>
      <c r="D44" s="1202"/>
      <c r="E44" s="1202"/>
      <c r="F44" s="1193"/>
      <c r="G44" s="336"/>
      <c r="H44" s="371"/>
      <c r="I44" s="340">
        <f t="shared" si="2"/>
        <v>0</v>
      </c>
    </row>
    <row r="45" spans="1:9" x14ac:dyDescent="0.2">
      <c r="A45" s="1194" t="s">
        <v>260</v>
      </c>
      <c r="B45" s="1195"/>
      <c r="C45" s="1195"/>
      <c r="D45" s="1195"/>
      <c r="E45" s="1195"/>
      <c r="F45" s="1195"/>
      <c r="G45" s="1195"/>
      <c r="H45" s="1196"/>
      <c r="I45" s="442">
        <f>SUM(I38:I44)</f>
        <v>0</v>
      </c>
    </row>
    <row r="46" spans="1:9" x14ac:dyDescent="0.2">
      <c r="A46" s="318"/>
      <c r="B46" s="234"/>
      <c r="C46" s="234"/>
      <c r="D46" s="234"/>
      <c r="E46" s="234"/>
      <c r="F46" s="234"/>
      <c r="G46" s="234"/>
      <c r="H46" s="234"/>
      <c r="I46" s="372"/>
    </row>
    <row r="47" spans="1:9" x14ac:dyDescent="0.2">
      <c r="A47" s="325" t="s">
        <v>75</v>
      </c>
      <c r="B47" s="374"/>
      <c r="C47" s="374"/>
      <c r="D47" s="374"/>
      <c r="E47" s="374"/>
      <c r="F47" s="374"/>
      <c r="G47" s="374"/>
      <c r="H47" s="374"/>
      <c r="I47" s="375"/>
    </row>
    <row r="48" spans="1:9" ht="30" x14ac:dyDescent="0.2">
      <c r="A48" s="357" t="s">
        <v>4</v>
      </c>
      <c r="B48" s="367" t="s">
        <v>12</v>
      </c>
      <c r="C48" s="295" t="s">
        <v>76</v>
      </c>
      <c r="D48" s="1203" t="s">
        <v>77</v>
      </c>
      <c r="E48" s="1204"/>
      <c r="F48" s="367" t="s">
        <v>13</v>
      </c>
      <c r="G48" s="367" t="s">
        <v>14</v>
      </c>
      <c r="H48" s="367" t="s">
        <v>5</v>
      </c>
      <c r="I48" s="296" t="s">
        <v>49</v>
      </c>
    </row>
    <row r="49" spans="1:9" x14ac:dyDescent="0.2">
      <c r="A49" s="327"/>
      <c r="B49" s="328"/>
      <c r="C49" s="328"/>
      <c r="D49" s="1197"/>
      <c r="E49" s="1198"/>
      <c r="F49" s="328"/>
      <c r="G49" s="328"/>
      <c r="H49" s="331"/>
      <c r="I49" s="332">
        <f t="shared" ref="I49:I61" si="3">C49*H49</f>
        <v>0</v>
      </c>
    </row>
    <row r="50" spans="1:9" x14ac:dyDescent="0.2">
      <c r="A50" s="300"/>
      <c r="B50" s="304"/>
      <c r="C50" s="304"/>
      <c r="D50" s="1184"/>
      <c r="E50" s="1185"/>
      <c r="F50" s="304"/>
      <c r="G50" s="304"/>
      <c r="H50" s="333"/>
      <c r="I50" s="334">
        <f t="shared" si="3"/>
        <v>0</v>
      </c>
    </row>
    <row r="51" spans="1:9" x14ac:dyDescent="0.2">
      <c r="A51" s="300"/>
      <c r="B51" s="304"/>
      <c r="C51" s="304"/>
      <c r="D51" s="1184"/>
      <c r="E51" s="1185"/>
      <c r="F51" s="304"/>
      <c r="G51" s="304"/>
      <c r="H51" s="333"/>
      <c r="I51" s="334">
        <f t="shared" si="3"/>
        <v>0</v>
      </c>
    </row>
    <row r="52" spans="1:9" x14ac:dyDescent="0.2">
      <c r="A52" s="300"/>
      <c r="B52" s="304"/>
      <c r="C52" s="304"/>
      <c r="D52" s="1184"/>
      <c r="E52" s="1185"/>
      <c r="F52" s="304"/>
      <c r="G52" s="304"/>
      <c r="H52" s="333"/>
      <c r="I52" s="334">
        <f t="shared" si="3"/>
        <v>0</v>
      </c>
    </row>
    <row r="53" spans="1:9" x14ac:dyDescent="0.2">
      <c r="A53" s="300"/>
      <c r="B53" s="304"/>
      <c r="C53" s="304"/>
      <c r="D53" s="1184"/>
      <c r="E53" s="1185"/>
      <c r="F53" s="304"/>
      <c r="G53" s="304"/>
      <c r="H53" s="333"/>
      <c r="I53" s="334">
        <f t="shared" si="3"/>
        <v>0</v>
      </c>
    </row>
    <row r="54" spans="1:9" x14ac:dyDescent="0.2">
      <c r="A54" s="300"/>
      <c r="B54" s="304"/>
      <c r="C54" s="304"/>
      <c r="D54" s="1184"/>
      <c r="E54" s="1185"/>
      <c r="F54" s="304"/>
      <c r="G54" s="304"/>
      <c r="H54" s="333"/>
      <c r="I54" s="334">
        <f t="shared" si="3"/>
        <v>0</v>
      </c>
    </row>
    <row r="55" spans="1:9" x14ac:dyDescent="0.2">
      <c r="A55" s="300"/>
      <c r="B55" s="304"/>
      <c r="C55" s="304"/>
      <c r="D55" s="1184"/>
      <c r="E55" s="1185"/>
      <c r="F55" s="304"/>
      <c r="G55" s="304"/>
      <c r="H55" s="333"/>
      <c r="I55" s="334">
        <f t="shared" si="3"/>
        <v>0</v>
      </c>
    </row>
    <row r="56" spans="1:9" x14ac:dyDescent="0.2">
      <c r="A56" s="300"/>
      <c r="B56" s="304"/>
      <c r="C56" s="304"/>
      <c r="D56" s="1184"/>
      <c r="E56" s="1185"/>
      <c r="F56" s="304"/>
      <c r="G56" s="304"/>
      <c r="H56" s="333"/>
      <c r="I56" s="334">
        <f t="shared" si="3"/>
        <v>0</v>
      </c>
    </row>
    <row r="57" spans="1:9" x14ac:dyDescent="0.2">
      <c r="A57" s="300"/>
      <c r="B57" s="304"/>
      <c r="C57" s="304"/>
      <c r="D57" s="1184"/>
      <c r="E57" s="1185"/>
      <c r="F57" s="304"/>
      <c r="G57" s="304"/>
      <c r="H57" s="333"/>
      <c r="I57" s="334">
        <f t="shared" si="3"/>
        <v>0</v>
      </c>
    </row>
    <row r="58" spans="1:9" x14ac:dyDescent="0.2">
      <c r="A58" s="300"/>
      <c r="B58" s="304"/>
      <c r="C58" s="304"/>
      <c r="D58" s="1184"/>
      <c r="E58" s="1185"/>
      <c r="F58" s="304"/>
      <c r="G58" s="304"/>
      <c r="H58" s="333"/>
      <c r="I58" s="334">
        <f t="shared" si="3"/>
        <v>0</v>
      </c>
    </row>
    <row r="59" spans="1:9" x14ac:dyDescent="0.2">
      <c r="A59" s="300"/>
      <c r="B59" s="304"/>
      <c r="C59" s="304"/>
      <c r="D59" s="1184"/>
      <c r="E59" s="1185"/>
      <c r="F59" s="304"/>
      <c r="G59" s="304"/>
      <c r="H59" s="333"/>
      <c r="I59" s="334">
        <f t="shared" si="3"/>
        <v>0</v>
      </c>
    </row>
    <row r="60" spans="1:9" x14ac:dyDescent="0.2">
      <c r="A60" s="300"/>
      <c r="B60" s="304"/>
      <c r="C60" s="304"/>
      <c r="D60" s="1184"/>
      <c r="E60" s="1185"/>
      <c r="F60" s="304"/>
      <c r="G60" s="304"/>
      <c r="H60" s="333"/>
      <c r="I60" s="334">
        <f t="shared" si="3"/>
        <v>0</v>
      </c>
    </row>
    <row r="61" spans="1:9" ht="15.75" thickBot="1" x14ac:dyDescent="0.25">
      <c r="A61" s="335"/>
      <c r="B61" s="336"/>
      <c r="C61" s="336"/>
      <c r="D61" s="1192"/>
      <c r="E61" s="1193"/>
      <c r="F61" s="336"/>
      <c r="G61" s="336"/>
      <c r="H61" s="339"/>
      <c r="I61" s="340">
        <f t="shared" si="3"/>
        <v>0</v>
      </c>
    </row>
    <row r="62" spans="1:9" x14ac:dyDescent="0.2">
      <c r="A62" s="1194" t="s">
        <v>261</v>
      </c>
      <c r="B62" s="1195"/>
      <c r="C62" s="1195"/>
      <c r="D62" s="1195"/>
      <c r="E62" s="1195"/>
      <c r="F62" s="1195"/>
      <c r="G62" s="1195"/>
      <c r="H62" s="1196"/>
      <c r="I62" s="442">
        <f>SUM(I49:I61)</f>
        <v>0</v>
      </c>
    </row>
    <row r="63" spans="1:9" x14ac:dyDescent="0.2">
      <c r="A63" s="318"/>
      <c r="B63" s="234"/>
      <c r="C63" s="234"/>
      <c r="D63" s="234"/>
      <c r="E63" s="234"/>
      <c r="F63" s="234"/>
      <c r="G63" s="234"/>
      <c r="H63" s="234"/>
      <c r="I63" s="372"/>
    </row>
    <row r="64" spans="1:9" ht="15.75" thickBot="1" x14ac:dyDescent="0.25">
      <c r="A64" s="146"/>
      <c r="B64" s="147"/>
      <c r="C64" s="147"/>
      <c r="D64" s="147"/>
      <c r="E64" s="147"/>
      <c r="F64" s="147"/>
      <c r="G64" s="147"/>
      <c r="H64" s="240"/>
      <c r="I64" s="309"/>
    </row>
    <row r="65" spans="1:9" ht="15.75" thickTop="1" x14ac:dyDescent="0.2">
      <c r="A65" s="1186" t="s">
        <v>253</v>
      </c>
      <c r="B65" s="1187"/>
      <c r="C65" s="1187"/>
      <c r="D65" s="1187"/>
      <c r="E65" s="1187"/>
      <c r="F65" s="1187"/>
      <c r="G65" s="1187"/>
      <c r="H65" s="1188"/>
      <c r="I65" s="451">
        <f>I62+I45+I34+I15</f>
        <v>0</v>
      </c>
    </row>
    <row r="66" spans="1:9" ht="15.75" thickBot="1" x14ac:dyDescent="0.25">
      <c r="A66" s="1189"/>
      <c r="B66" s="1190"/>
      <c r="C66" s="1190"/>
      <c r="D66" s="1190"/>
      <c r="E66" s="1190"/>
      <c r="F66" s="1190"/>
      <c r="G66" s="1190"/>
      <c r="H66" s="1191"/>
      <c r="I66" s="376"/>
    </row>
    <row r="67"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6">
    <mergeCell ref="A20:E20"/>
    <mergeCell ref="A7:F7"/>
    <mergeCell ref="A8:F8"/>
    <mergeCell ref="A9:F9"/>
    <mergeCell ref="A10:F10"/>
    <mergeCell ref="A11:F11"/>
    <mergeCell ref="A12:F12"/>
    <mergeCell ref="A13:F13"/>
    <mergeCell ref="A14:F14"/>
    <mergeCell ref="A15:H15"/>
    <mergeCell ref="A18:E18"/>
    <mergeCell ref="A19:E19"/>
    <mergeCell ref="A40:F40"/>
    <mergeCell ref="A27:E27"/>
    <mergeCell ref="A28:E28"/>
    <mergeCell ref="A29:E29"/>
    <mergeCell ref="A30:E30"/>
    <mergeCell ref="A31:E31"/>
    <mergeCell ref="A32:E32"/>
    <mergeCell ref="A33:E33"/>
    <mergeCell ref="A34:H34"/>
    <mergeCell ref="A37:F37"/>
    <mergeCell ref="A38:F38"/>
    <mergeCell ref="A39:F39"/>
    <mergeCell ref="D54:E54"/>
    <mergeCell ref="A41:F41"/>
    <mergeCell ref="A42:F42"/>
    <mergeCell ref="A43:F43"/>
    <mergeCell ref="A44:F44"/>
    <mergeCell ref="A45:H45"/>
    <mergeCell ref="D48:E48"/>
    <mergeCell ref="D49:E49"/>
    <mergeCell ref="D50:E50"/>
    <mergeCell ref="D51:E51"/>
    <mergeCell ref="D52:E52"/>
    <mergeCell ref="D53:E53"/>
    <mergeCell ref="A66:H66"/>
    <mergeCell ref="D59:E59"/>
    <mergeCell ref="D60:E60"/>
    <mergeCell ref="D61:E61"/>
    <mergeCell ref="A62:H62"/>
    <mergeCell ref="D55:E55"/>
    <mergeCell ref="D56:E56"/>
    <mergeCell ref="D57:E57"/>
    <mergeCell ref="D58:E58"/>
    <mergeCell ref="A65:H65"/>
  </mergeCells>
  <phoneticPr fontId="69" type="noConversion"/>
  <pageMargins left="0.57999999999999996" right="0.49" top="1" bottom="1" header="0.5" footer="0.5"/>
  <pageSetup paperSize="9" scale="65" orientation="landscape" horizontalDpi="300" verticalDpi="300" r:id="rId2"/>
  <headerFooter alignWithMargins="0"/>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pageSetUpPr fitToPage="1"/>
  </sheetPr>
  <dimension ref="A1:H78"/>
  <sheetViews>
    <sheetView zoomScaleNormal="100" zoomScaleSheetLayoutView="90" workbookViewId="0">
      <selection activeCell="D3" sqref="D3"/>
    </sheetView>
  </sheetViews>
  <sheetFormatPr defaultRowHeight="15" x14ac:dyDescent="0.2"/>
  <cols>
    <col min="1" max="1" width="8.6640625" customWidth="1"/>
    <col min="2" max="2" width="13.88671875" customWidth="1"/>
    <col min="3" max="3" width="14" bestFit="1" customWidth="1"/>
    <col min="4" max="4" width="14.77734375" customWidth="1"/>
    <col min="5" max="5" width="28.109375" customWidth="1"/>
    <col min="6" max="6" width="8.33203125" customWidth="1"/>
    <col min="7" max="7" width="5.44140625" customWidth="1"/>
    <col min="8" max="8" width="12.109375" customWidth="1"/>
  </cols>
  <sheetData>
    <row r="1" spans="1:8" ht="18.75" thickTop="1" x14ac:dyDescent="0.2">
      <c r="A1" s="656" t="s">
        <v>37</v>
      </c>
      <c r="B1" s="229"/>
      <c r="C1" s="229"/>
      <c r="D1" s="229"/>
      <c r="E1" s="229"/>
      <c r="F1" s="229"/>
      <c r="G1" s="229"/>
      <c r="H1" s="230"/>
    </row>
    <row r="2" spans="1:8" ht="15.75" x14ac:dyDescent="0.2">
      <c r="A2" s="286" t="s">
        <v>251</v>
      </c>
      <c r="B2" s="232"/>
      <c r="C2" s="232"/>
      <c r="D2" s="232"/>
      <c r="E2" s="412" t="s">
        <v>269</v>
      </c>
      <c r="F2" s="232"/>
      <c r="G2" s="232"/>
      <c r="H2" s="233"/>
    </row>
    <row r="3" spans="1:8" x14ac:dyDescent="0.2">
      <c r="A3" s="231"/>
      <c r="B3" s="1208" t="s">
        <v>36</v>
      </c>
      <c r="C3" s="1208"/>
      <c r="D3" s="655">
        <f>'Input Data'!$D$19</f>
        <v>0</v>
      </c>
      <c r="E3" s="234" t="s">
        <v>207</v>
      </c>
      <c r="F3" s="654">
        <f>'Input Data'!$D$5</f>
        <v>0</v>
      </c>
      <c r="G3" s="232"/>
      <c r="H3" s="233"/>
    </row>
    <row r="4" spans="1:8" x14ac:dyDescent="0.2">
      <c r="A4" s="235" t="s">
        <v>38</v>
      </c>
      <c r="B4" s="236" t="s">
        <v>4</v>
      </c>
      <c r="C4" s="232" t="s">
        <v>39</v>
      </c>
      <c r="D4" s="237" t="s">
        <v>38</v>
      </c>
      <c r="E4" s="236" t="s">
        <v>4</v>
      </c>
      <c r="F4" s="232" t="s">
        <v>39</v>
      </c>
      <c r="G4" s="232"/>
      <c r="H4" s="233"/>
    </row>
    <row r="5" spans="1:8" x14ac:dyDescent="0.2">
      <c r="A5" s="238" t="s">
        <v>40</v>
      </c>
      <c r="B5" s="239"/>
      <c r="C5" s="239"/>
      <c r="D5" s="240" t="s">
        <v>41</v>
      </c>
      <c r="E5" s="239"/>
      <c r="F5" s="1209"/>
      <c r="G5" s="1210"/>
      <c r="H5" s="1211"/>
    </row>
    <row r="6" spans="1:8" x14ac:dyDescent="0.2">
      <c r="A6" s="238" t="s">
        <v>42</v>
      </c>
      <c r="B6" s="239"/>
      <c r="C6" s="239"/>
      <c r="D6" s="240" t="s">
        <v>43</v>
      </c>
      <c r="E6" s="241"/>
      <c r="F6" s="1209"/>
      <c r="G6" s="1210"/>
      <c r="H6" s="1211"/>
    </row>
    <row r="7" spans="1:8" x14ac:dyDescent="0.2">
      <c r="A7" s="238" t="s">
        <v>44</v>
      </c>
      <c r="B7" s="241"/>
      <c r="C7" s="239"/>
      <c r="D7" s="240" t="s">
        <v>45</v>
      </c>
      <c r="E7" s="241"/>
      <c r="F7" s="1209"/>
      <c r="G7" s="1210"/>
      <c r="H7" s="1211"/>
    </row>
    <row r="8" spans="1:8" ht="15.75" thickBot="1" x14ac:dyDescent="0.25">
      <c r="A8" s="242"/>
      <c r="B8" s="243"/>
      <c r="C8" s="243"/>
      <c r="D8" s="243"/>
      <c r="E8" s="243"/>
      <c r="F8" s="243"/>
      <c r="G8" s="243"/>
      <c r="H8" s="244"/>
    </row>
    <row r="9" spans="1:8" ht="16.5" thickTop="1" thickBot="1" x14ac:dyDescent="0.25">
      <c r="A9" s="454"/>
      <c r="B9" s="454"/>
      <c r="C9" s="454"/>
      <c r="D9" s="454"/>
      <c r="E9" s="454"/>
      <c r="F9" s="454"/>
      <c r="G9" s="454"/>
      <c r="H9" s="454"/>
    </row>
    <row r="10" spans="1:8" ht="15.75" thickTop="1" x14ac:dyDescent="0.2">
      <c r="A10" s="449" t="s">
        <v>208</v>
      </c>
      <c r="B10" s="452"/>
      <c r="C10" s="452"/>
      <c r="D10" s="452"/>
      <c r="E10" s="452"/>
      <c r="F10" s="452"/>
      <c r="G10" s="452"/>
      <c r="H10" s="453"/>
    </row>
    <row r="11" spans="1:8" ht="28.5" x14ac:dyDescent="0.2">
      <c r="A11" s="248" t="s">
        <v>4</v>
      </c>
      <c r="B11" s="249" t="s">
        <v>46</v>
      </c>
      <c r="C11" s="250" t="s">
        <v>29</v>
      </c>
      <c r="D11" s="250" t="s">
        <v>47</v>
      </c>
      <c r="E11" s="251" t="s">
        <v>48</v>
      </c>
      <c r="F11" s="250" t="s">
        <v>5</v>
      </c>
      <c r="G11" s="250" t="s">
        <v>10</v>
      </c>
      <c r="H11" s="252" t="s">
        <v>49</v>
      </c>
    </row>
    <row r="12" spans="1:8" x14ac:dyDescent="0.2">
      <c r="A12" s="253"/>
      <c r="B12" s="254"/>
      <c r="C12" s="255"/>
      <c r="D12" s="255"/>
      <c r="E12" s="255"/>
      <c r="F12" s="256"/>
      <c r="G12" s="255"/>
      <c r="H12" s="277">
        <f t="shared" ref="H12:H21" si="0">F12*G12</f>
        <v>0</v>
      </c>
    </row>
    <row r="13" spans="1:8" x14ac:dyDescent="0.2">
      <c r="A13" s="257"/>
      <c r="B13" s="258"/>
      <c r="C13" s="259"/>
      <c r="D13" s="259"/>
      <c r="E13" s="259"/>
      <c r="F13" s="260"/>
      <c r="G13" s="259"/>
      <c r="H13" s="278">
        <f t="shared" si="0"/>
        <v>0</v>
      </c>
    </row>
    <row r="14" spans="1:8" x14ac:dyDescent="0.2">
      <c r="A14" s="261"/>
      <c r="B14" s="258"/>
      <c r="C14" s="259"/>
      <c r="D14" s="259"/>
      <c r="E14" s="259"/>
      <c r="F14" s="260"/>
      <c r="G14" s="259"/>
      <c r="H14" s="278">
        <f t="shared" si="0"/>
        <v>0</v>
      </c>
    </row>
    <row r="15" spans="1:8" x14ac:dyDescent="0.2">
      <c r="A15" s="261"/>
      <c r="B15" s="258"/>
      <c r="C15" s="259"/>
      <c r="D15" s="259"/>
      <c r="E15" s="259"/>
      <c r="F15" s="260"/>
      <c r="G15" s="259"/>
      <c r="H15" s="278">
        <f t="shared" si="0"/>
        <v>0</v>
      </c>
    </row>
    <row r="16" spans="1:8" x14ac:dyDescent="0.2">
      <c r="A16" s="261"/>
      <c r="B16" s="258"/>
      <c r="C16" s="259"/>
      <c r="D16" s="259"/>
      <c r="E16" s="259"/>
      <c r="F16" s="260"/>
      <c r="G16" s="259"/>
      <c r="H16" s="278">
        <f t="shared" si="0"/>
        <v>0</v>
      </c>
    </row>
    <row r="17" spans="1:8" x14ac:dyDescent="0.2">
      <c r="A17" s="261"/>
      <c r="B17" s="258"/>
      <c r="C17" s="259"/>
      <c r="D17" s="259"/>
      <c r="E17" s="259"/>
      <c r="F17" s="260"/>
      <c r="G17" s="259"/>
      <c r="H17" s="278">
        <f t="shared" si="0"/>
        <v>0</v>
      </c>
    </row>
    <row r="18" spans="1:8" x14ac:dyDescent="0.2">
      <c r="A18" s="261"/>
      <c r="B18" s="258"/>
      <c r="C18" s="259"/>
      <c r="D18" s="259"/>
      <c r="E18" s="259"/>
      <c r="F18" s="260"/>
      <c r="G18" s="259"/>
      <c r="H18" s="278">
        <f t="shared" si="0"/>
        <v>0</v>
      </c>
    </row>
    <row r="19" spans="1:8" x14ac:dyDescent="0.2">
      <c r="A19" s="261"/>
      <c r="B19" s="258"/>
      <c r="C19" s="259"/>
      <c r="D19" s="259"/>
      <c r="E19" s="259"/>
      <c r="F19" s="260"/>
      <c r="G19" s="259"/>
      <c r="H19" s="278">
        <f t="shared" si="0"/>
        <v>0</v>
      </c>
    </row>
    <row r="20" spans="1:8" x14ac:dyDescent="0.2">
      <c r="A20" s="261"/>
      <c r="B20" s="258"/>
      <c r="C20" s="259"/>
      <c r="D20" s="259"/>
      <c r="E20" s="259"/>
      <c r="F20" s="260"/>
      <c r="G20" s="455"/>
      <c r="H20" s="278">
        <f t="shared" si="0"/>
        <v>0</v>
      </c>
    </row>
    <row r="21" spans="1:8" ht="15.75" thickBot="1" x14ac:dyDescent="0.25">
      <c r="A21" s="262"/>
      <c r="B21" s="263"/>
      <c r="C21" s="264"/>
      <c r="D21" s="264"/>
      <c r="E21" s="264"/>
      <c r="F21" s="265"/>
      <c r="G21" s="456"/>
      <c r="H21" s="279">
        <f t="shared" si="0"/>
        <v>0</v>
      </c>
    </row>
    <row r="22" spans="1:8" x14ac:dyDescent="0.2">
      <c r="A22" s="266"/>
      <c r="B22" s="267"/>
      <c r="C22" s="267"/>
      <c r="D22" s="267"/>
      <c r="E22" s="267"/>
      <c r="F22" s="267"/>
      <c r="G22" s="268" t="s">
        <v>270</v>
      </c>
      <c r="H22" s="457">
        <f>SUM(H12:H21)</f>
        <v>0</v>
      </c>
    </row>
    <row r="23" spans="1:8" ht="15.75" thickBot="1" x14ac:dyDescent="0.25">
      <c r="A23" s="242"/>
      <c r="B23" s="243"/>
      <c r="C23" s="243"/>
      <c r="D23" s="243"/>
      <c r="E23" s="243"/>
      <c r="F23" s="243"/>
      <c r="G23" s="243"/>
      <c r="H23" s="364"/>
    </row>
    <row r="24" spans="1:8" ht="16.5" thickTop="1" thickBot="1" x14ac:dyDescent="0.25">
      <c r="A24" s="454"/>
      <c r="B24" s="454"/>
      <c r="C24" s="454"/>
      <c r="D24" s="454"/>
      <c r="E24" s="454"/>
      <c r="F24" s="454"/>
      <c r="G24" s="454"/>
      <c r="H24" s="458"/>
    </row>
    <row r="25" spans="1:8" ht="15.75" thickTop="1" x14ac:dyDescent="0.2">
      <c r="A25" s="449" t="s">
        <v>133</v>
      </c>
      <c r="B25" s="452"/>
      <c r="C25" s="452"/>
      <c r="D25" s="452"/>
      <c r="E25" s="452"/>
      <c r="F25" s="452"/>
      <c r="G25" s="452"/>
      <c r="H25" s="453"/>
    </row>
    <row r="26" spans="1:8" ht="30" x14ac:dyDescent="0.2">
      <c r="A26" s="269" t="s">
        <v>4</v>
      </c>
      <c r="B26" s="270" t="s">
        <v>46</v>
      </c>
      <c r="C26" s="271" t="s">
        <v>29</v>
      </c>
      <c r="D26" s="271" t="s">
        <v>47</v>
      </c>
      <c r="E26" s="272" t="s">
        <v>48</v>
      </c>
      <c r="F26" s="271" t="s">
        <v>5</v>
      </c>
      <c r="G26" s="271" t="s">
        <v>10</v>
      </c>
      <c r="H26" s="281" t="s">
        <v>49</v>
      </c>
    </row>
    <row r="27" spans="1:8" x14ac:dyDescent="0.2">
      <c r="A27" s="253"/>
      <c r="B27" s="254"/>
      <c r="C27" s="255"/>
      <c r="D27" s="255"/>
      <c r="E27" s="255"/>
      <c r="F27" s="256"/>
      <c r="G27" s="255"/>
      <c r="H27" s="277">
        <f t="shared" ref="H27:H37" si="1">F27*G27</f>
        <v>0</v>
      </c>
    </row>
    <row r="28" spans="1:8" x14ac:dyDescent="0.2">
      <c r="A28" s="257"/>
      <c r="B28" s="258"/>
      <c r="C28" s="259"/>
      <c r="D28" s="259"/>
      <c r="E28" s="259"/>
      <c r="F28" s="260"/>
      <c r="G28" s="259"/>
      <c r="H28" s="278">
        <f t="shared" si="1"/>
        <v>0</v>
      </c>
    </row>
    <row r="29" spans="1:8" x14ac:dyDescent="0.2">
      <c r="A29" s="261"/>
      <c r="B29" s="258"/>
      <c r="C29" s="259"/>
      <c r="D29" s="259"/>
      <c r="E29" s="259"/>
      <c r="F29" s="260"/>
      <c r="G29" s="259"/>
      <c r="H29" s="278">
        <f t="shared" si="1"/>
        <v>0</v>
      </c>
    </row>
    <row r="30" spans="1:8" x14ac:dyDescent="0.2">
      <c r="A30" s="261"/>
      <c r="B30" s="258"/>
      <c r="C30" s="259"/>
      <c r="D30" s="259"/>
      <c r="E30" s="259"/>
      <c r="F30" s="260"/>
      <c r="G30" s="259"/>
      <c r="H30" s="278">
        <f t="shared" si="1"/>
        <v>0</v>
      </c>
    </row>
    <row r="31" spans="1:8" x14ac:dyDescent="0.2">
      <c r="A31" s="261"/>
      <c r="B31" s="258"/>
      <c r="C31" s="259"/>
      <c r="D31" s="259"/>
      <c r="E31" s="259"/>
      <c r="F31" s="260"/>
      <c r="G31" s="259"/>
      <c r="H31" s="278">
        <f t="shared" si="1"/>
        <v>0</v>
      </c>
    </row>
    <row r="32" spans="1:8" x14ac:dyDescent="0.2">
      <c r="A32" s="261"/>
      <c r="B32" s="258"/>
      <c r="C32" s="259"/>
      <c r="D32" s="259"/>
      <c r="E32" s="259"/>
      <c r="F32" s="260"/>
      <c r="G32" s="259"/>
      <c r="H32" s="278">
        <f t="shared" si="1"/>
        <v>0</v>
      </c>
    </row>
    <row r="33" spans="1:8" x14ac:dyDescent="0.2">
      <c r="A33" s="261"/>
      <c r="B33" s="258"/>
      <c r="C33" s="259"/>
      <c r="D33" s="259"/>
      <c r="E33" s="259"/>
      <c r="F33" s="260"/>
      <c r="G33" s="259"/>
      <c r="H33" s="278">
        <f t="shared" si="1"/>
        <v>0</v>
      </c>
    </row>
    <row r="34" spans="1:8" x14ac:dyDescent="0.2">
      <c r="A34" s="261"/>
      <c r="B34" s="258"/>
      <c r="C34" s="259"/>
      <c r="D34" s="259"/>
      <c r="E34" s="259"/>
      <c r="F34" s="260"/>
      <c r="G34" s="259"/>
      <c r="H34" s="278">
        <f t="shared" si="1"/>
        <v>0</v>
      </c>
    </row>
    <row r="35" spans="1:8" x14ac:dyDescent="0.2">
      <c r="A35" s="261"/>
      <c r="B35" s="258"/>
      <c r="C35" s="259"/>
      <c r="D35" s="259"/>
      <c r="E35" s="259"/>
      <c r="F35" s="260"/>
      <c r="G35" s="259"/>
      <c r="H35" s="278">
        <f t="shared" si="1"/>
        <v>0</v>
      </c>
    </row>
    <row r="36" spans="1:8" x14ac:dyDescent="0.2">
      <c r="A36" s="261"/>
      <c r="B36" s="258"/>
      <c r="C36" s="259"/>
      <c r="D36" s="259"/>
      <c r="E36" s="259"/>
      <c r="F36" s="260"/>
      <c r="G36" s="259"/>
      <c r="H36" s="278">
        <f t="shared" si="1"/>
        <v>0</v>
      </c>
    </row>
    <row r="37" spans="1:8" ht="15.75" thickBot="1" x14ac:dyDescent="0.25">
      <c r="A37" s="262"/>
      <c r="B37" s="263"/>
      <c r="C37" s="264"/>
      <c r="D37" s="264"/>
      <c r="E37" s="264"/>
      <c r="F37" s="265"/>
      <c r="G37" s="264"/>
      <c r="H37" s="279">
        <f t="shared" si="1"/>
        <v>0</v>
      </c>
    </row>
    <row r="38" spans="1:8" x14ac:dyDescent="0.2">
      <c r="A38" s="266"/>
      <c r="B38" s="267"/>
      <c r="C38" s="267"/>
      <c r="D38" s="267"/>
      <c r="E38" s="267"/>
      <c r="F38" s="267"/>
      <c r="G38" s="268" t="s">
        <v>271</v>
      </c>
      <c r="H38" s="457">
        <f>SUM(H27:H37)</f>
        <v>0</v>
      </c>
    </row>
    <row r="39" spans="1:8" ht="15.75" thickBot="1" x14ac:dyDescent="0.25">
      <c r="A39" s="459"/>
      <c r="B39" s="460"/>
      <c r="C39" s="460"/>
      <c r="D39" s="460"/>
      <c r="E39" s="460"/>
      <c r="F39" s="460"/>
      <c r="G39" s="460"/>
      <c r="H39" s="461"/>
    </row>
    <row r="40" spans="1:8" ht="16.5" thickTop="1" thickBot="1" x14ac:dyDescent="0.25">
      <c r="A40" s="454"/>
      <c r="B40" s="454"/>
      <c r="C40" s="454"/>
      <c r="D40" s="454"/>
      <c r="E40" s="454"/>
      <c r="F40" s="454"/>
      <c r="G40" s="454"/>
      <c r="H40" s="458"/>
    </row>
    <row r="41" spans="1:8" ht="15.75" thickTop="1" x14ac:dyDescent="0.2">
      <c r="A41" s="449" t="s">
        <v>135</v>
      </c>
      <c r="B41" s="452"/>
      <c r="C41" s="452"/>
      <c r="D41" s="452"/>
      <c r="E41" s="452"/>
      <c r="F41" s="452"/>
      <c r="G41" s="452"/>
      <c r="H41" s="453"/>
    </row>
    <row r="42" spans="1:8" ht="30" x14ac:dyDescent="0.2">
      <c r="A42" s="269" t="s">
        <v>4</v>
      </c>
      <c r="B42" s="270" t="s">
        <v>46</v>
      </c>
      <c r="C42" s="271" t="s">
        <v>29</v>
      </c>
      <c r="D42" s="271" t="s">
        <v>47</v>
      </c>
      <c r="E42" s="272" t="s">
        <v>48</v>
      </c>
      <c r="F42" s="271" t="s">
        <v>5</v>
      </c>
      <c r="G42" s="271" t="s">
        <v>10</v>
      </c>
      <c r="H42" s="281" t="s">
        <v>49</v>
      </c>
    </row>
    <row r="43" spans="1:8" x14ac:dyDescent="0.2">
      <c r="A43" s="253"/>
      <c r="B43" s="254"/>
      <c r="C43" s="255"/>
      <c r="D43" s="255"/>
      <c r="E43" s="255"/>
      <c r="F43" s="256"/>
      <c r="G43" s="255"/>
      <c r="H43" s="277">
        <f t="shared" ref="H43:H56" si="2">F43*G43</f>
        <v>0</v>
      </c>
    </row>
    <row r="44" spans="1:8" x14ac:dyDescent="0.2">
      <c r="A44" s="257"/>
      <c r="B44" s="258"/>
      <c r="C44" s="259"/>
      <c r="D44" s="259"/>
      <c r="E44" s="259"/>
      <c r="F44" s="260"/>
      <c r="G44" s="259"/>
      <c r="H44" s="278">
        <f t="shared" si="2"/>
        <v>0</v>
      </c>
    </row>
    <row r="45" spans="1:8" x14ac:dyDescent="0.2">
      <c r="A45" s="261"/>
      <c r="B45" s="258"/>
      <c r="C45" s="259"/>
      <c r="D45" s="259"/>
      <c r="E45" s="259"/>
      <c r="F45" s="260"/>
      <c r="G45" s="259"/>
      <c r="H45" s="278">
        <f t="shared" si="2"/>
        <v>0</v>
      </c>
    </row>
    <row r="46" spans="1:8" x14ac:dyDescent="0.2">
      <c r="A46" s="261"/>
      <c r="B46" s="258"/>
      <c r="C46" s="259"/>
      <c r="D46" s="259"/>
      <c r="E46" s="259"/>
      <c r="F46" s="260"/>
      <c r="G46" s="259"/>
      <c r="H46" s="278">
        <f t="shared" si="2"/>
        <v>0</v>
      </c>
    </row>
    <row r="47" spans="1:8" x14ac:dyDescent="0.2">
      <c r="A47" s="261"/>
      <c r="B47" s="258"/>
      <c r="C47" s="259"/>
      <c r="D47" s="259"/>
      <c r="E47" s="259"/>
      <c r="F47" s="260"/>
      <c r="G47" s="259"/>
      <c r="H47" s="278">
        <f t="shared" si="2"/>
        <v>0</v>
      </c>
    </row>
    <row r="48" spans="1:8" x14ac:dyDescent="0.2">
      <c r="A48" s="261"/>
      <c r="B48" s="258"/>
      <c r="C48" s="259"/>
      <c r="D48" s="259"/>
      <c r="E48" s="259"/>
      <c r="F48" s="260"/>
      <c r="G48" s="259"/>
      <c r="H48" s="278">
        <f t="shared" si="2"/>
        <v>0</v>
      </c>
    </row>
    <row r="49" spans="1:8" x14ac:dyDescent="0.2">
      <c r="A49" s="261"/>
      <c r="B49" s="258"/>
      <c r="C49" s="259"/>
      <c r="D49" s="259"/>
      <c r="E49" s="259"/>
      <c r="F49" s="260"/>
      <c r="G49" s="259"/>
      <c r="H49" s="278">
        <f t="shared" si="2"/>
        <v>0</v>
      </c>
    </row>
    <row r="50" spans="1:8" x14ac:dyDescent="0.2">
      <c r="A50" s="261"/>
      <c r="B50" s="258"/>
      <c r="C50" s="259"/>
      <c r="D50" s="259"/>
      <c r="E50" s="259"/>
      <c r="F50" s="260"/>
      <c r="G50" s="259"/>
      <c r="H50" s="278">
        <f t="shared" si="2"/>
        <v>0</v>
      </c>
    </row>
    <row r="51" spans="1:8" x14ac:dyDescent="0.2">
      <c r="A51" s="261"/>
      <c r="B51" s="258"/>
      <c r="C51" s="259"/>
      <c r="D51" s="259"/>
      <c r="E51" s="259"/>
      <c r="F51" s="260"/>
      <c r="G51" s="259"/>
      <c r="H51" s="278">
        <f t="shared" si="2"/>
        <v>0</v>
      </c>
    </row>
    <row r="52" spans="1:8" x14ac:dyDescent="0.2">
      <c r="A52" s="261"/>
      <c r="B52" s="258"/>
      <c r="C52" s="259"/>
      <c r="D52" s="259"/>
      <c r="E52" s="259"/>
      <c r="F52" s="260"/>
      <c r="G52" s="259"/>
      <c r="H52" s="278">
        <f t="shared" si="2"/>
        <v>0</v>
      </c>
    </row>
    <row r="53" spans="1:8" x14ac:dyDescent="0.2">
      <c r="A53" s="261"/>
      <c r="B53" s="258"/>
      <c r="C53" s="259"/>
      <c r="D53" s="259"/>
      <c r="E53" s="259"/>
      <c r="F53" s="260"/>
      <c r="G53" s="259"/>
      <c r="H53" s="278">
        <f t="shared" si="2"/>
        <v>0</v>
      </c>
    </row>
    <row r="54" spans="1:8" x14ac:dyDescent="0.2">
      <c r="A54" s="261"/>
      <c r="B54" s="258"/>
      <c r="C54" s="259"/>
      <c r="D54" s="259"/>
      <c r="E54" s="259"/>
      <c r="F54" s="260"/>
      <c r="G54" s="259"/>
      <c r="H54" s="278">
        <f t="shared" si="2"/>
        <v>0</v>
      </c>
    </row>
    <row r="55" spans="1:8" x14ac:dyDescent="0.2">
      <c r="A55" s="261"/>
      <c r="B55" s="258"/>
      <c r="C55" s="259"/>
      <c r="D55" s="259"/>
      <c r="E55" s="259"/>
      <c r="F55" s="260"/>
      <c r="G55" s="259"/>
      <c r="H55" s="278">
        <f t="shared" si="2"/>
        <v>0</v>
      </c>
    </row>
    <row r="56" spans="1:8" ht="15.75" thickBot="1" x14ac:dyDescent="0.25">
      <c r="A56" s="262"/>
      <c r="B56" s="263"/>
      <c r="C56" s="264"/>
      <c r="D56" s="264"/>
      <c r="E56" s="264"/>
      <c r="F56" s="265"/>
      <c r="G56" s="264"/>
      <c r="H56" s="279">
        <f t="shared" si="2"/>
        <v>0</v>
      </c>
    </row>
    <row r="57" spans="1:8" x14ac:dyDescent="0.2">
      <c r="A57" s="266"/>
      <c r="B57" s="267"/>
      <c r="C57" s="267"/>
      <c r="D57" s="267"/>
      <c r="E57" s="267"/>
      <c r="F57" s="267"/>
      <c r="G57" s="268" t="s">
        <v>272</v>
      </c>
      <c r="H57" s="457">
        <f>SUM(H43:H56)</f>
        <v>0</v>
      </c>
    </row>
    <row r="58" spans="1:8" x14ac:dyDescent="0.2">
      <c r="A58" s="273"/>
      <c r="B58" s="274"/>
      <c r="C58" s="274"/>
      <c r="D58" s="274"/>
      <c r="E58" s="274"/>
      <c r="F58" s="274"/>
      <c r="G58" s="274"/>
      <c r="H58" s="462"/>
    </row>
    <row r="59" spans="1:8" x14ac:dyDescent="0.2">
      <c r="A59" s="245" t="s">
        <v>136</v>
      </c>
      <c r="B59" s="246"/>
      <c r="C59" s="246"/>
      <c r="D59" s="246"/>
      <c r="E59" s="246"/>
      <c r="F59" s="246"/>
      <c r="G59" s="246"/>
      <c r="H59" s="247"/>
    </row>
    <row r="60" spans="1:8" ht="30" x14ac:dyDescent="0.2">
      <c r="A60" s="269" t="s">
        <v>4</v>
      </c>
      <c r="B60" s="270" t="s">
        <v>46</v>
      </c>
      <c r="C60" s="271" t="s">
        <v>29</v>
      </c>
      <c r="D60" s="271" t="s">
        <v>47</v>
      </c>
      <c r="E60" s="272" t="s">
        <v>48</v>
      </c>
      <c r="F60" s="271" t="s">
        <v>5</v>
      </c>
      <c r="G60" s="271" t="s">
        <v>10</v>
      </c>
      <c r="H60" s="281" t="s">
        <v>49</v>
      </c>
    </row>
    <row r="61" spans="1:8" x14ac:dyDescent="0.2">
      <c r="A61" s="253"/>
      <c r="B61" s="254"/>
      <c r="C61" s="255"/>
      <c r="D61" s="255"/>
      <c r="E61" s="255"/>
      <c r="F61" s="256"/>
      <c r="G61" s="255"/>
      <c r="H61" s="277">
        <f t="shared" ref="H61:H74" si="3">F61*G61</f>
        <v>0</v>
      </c>
    </row>
    <row r="62" spans="1:8" x14ac:dyDescent="0.2">
      <c r="A62" s="257"/>
      <c r="B62" s="258"/>
      <c r="C62" s="259"/>
      <c r="D62" s="259"/>
      <c r="E62" s="259"/>
      <c r="F62" s="260"/>
      <c r="G62" s="259"/>
      <c r="H62" s="278">
        <f t="shared" si="3"/>
        <v>0</v>
      </c>
    </row>
    <row r="63" spans="1:8" x14ac:dyDescent="0.2">
      <c r="A63" s="261"/>
      <c r="B63" s="258"/>
      <c r="C63" s="259"/>
      <c r="D63" s="259"/>
      <c r="E63" s="259"/>
      <c r="F63" s="260"/>
      <c r="G63" s="259"/>
      <c r="H63" s="278">
        <f t="shared" si="3"/>
        <v>0</v>
      </c>
    </row>
    <row r="64" spans="1:8" x14ac:dyDescent="0.2">
      <c r="A64" s="261"/>
      <c r="B64" s="258"/>
      <c r="C64" s="259"/>
      <c r="D64" s="259"/>
      <c r="E64" s="259"/>
      <c r="F64" s="260"/>
      <c r="G64" s="259"/>
      <c r="H64" s="278">
        <f t="shared" si="3"/>
        <v>0</v>
      </c>
    </row>
    <row r="65" spans="1:8" x14ac:dyDescent="0.2">
      <c r="A65" s="261"/>
      <c r="B65" s="258"/>
      <c r="C65" s="259"/>
      <c r="D65" s="259"/>
      <c r="E65" s="259"/>
      <c r="F65" s="260"/>
      <c r="G65" s="259"/>
      <c r="H65" s="278">
        <f t="shared" si="3"/>
        <v>0</v>
      </c>
    </row>
    <row r="66" spans="1:8" x14ac:dyDescent="0.2">
      <c r="A66" s="261"/>
      <c r="B66" s="258"/>
      <c r="C66" s="259"/>
      <c r="D66" s="259"/>
      <c r="E66" s="259"/>
      <c r="F66" s="260"/>
      <c r="G66" s="259"/>
      <c r="H66" s="278">
        <f t="shared" si="3"/>
        <v>0</v>
      </c>
    </row>
    <row r="67" spans="1:8" x14ac:dyDescent="0.2">
      <c r="A67" s="261"/>
      <c r="B67" s="258"/>
      <c r="C67" s="259"/>
      <c r="D67" s="259"/>
      <c r="E67" s="259"/>
      <c r="F67" s="260"/>
      <c r="G67" s="259"/>
      <c r="H67" s="278">
        <f t="shared" si="3"/>
        <v>0</v>
      </c>
    </row>
    <row r="68" spans="1:8" x14ac:dyDescent="0.2">
      <c r="A68" s="261"/>
      <c r="B68" s="258"/>
      <c r="C68" s="259"/>
      <c r="D68" s="259"/>
      <c r="E68" s="259"/>
      <c r="F68" s="260"/>
      <c r="G68" s="259"/>
      <c r="H68" s="278">
        <f t="shared" si="3"/>
        <v>0</v>
      </c>
    </row>
    <row r="69" spans="1:8" x14ac:dyDescent="0.2">
      <c r="A69" s="261"/>
      <c r="B69" s="258"/>
      <c r="C69" s="259"/>
      <c r="D69" s="259"/>
      <c r="E69" s="259"/>
      <c r="F69" s="260"/>
      <c r="G69" s="259"/>
      <c r="H69" s="278">
        <f t="shared" si="3"/>
        <v>0</v>
      </c>
    </row>
    <row r="70" spans="1:8" x14ac:dyDescent="0.2">
      <c r="A70" s="261"/>
      <c r="B70" s="258"/>
      <c r="C70" s="259"/>
      <c r="D70" s="259"/>
      <c r="E70" s="259"/>
      <c r="F70" s="260"/>
      <c r="G70" s="259"/>
      <c r="H70" s="278">
        <f t="shared" si="3"/>
        <v>0</v>
      </c>
    </row>
    <row r="71" spans="1:8" x14ac:dyDescent="0.2">
      <c r="A71" s="261"/>
      <c r="B71" s="258"/>
      <c r="C71" s="259"/>
      <c r="D71" s="259"/>
      <c r="E71" s="259"/>
      <c r="F71" s="260"/>
      <c r="G71" s="259"/>
      <c r="H71" s="278">
        <f t="shared" si="3"/>
        <v>0</v>
      </c>
    </row>
    <row r="72" spans="1:8" x14ac:dyDescent="0.2">
      <c r="A72" s="261"/>
      <c r="B72" s="258"/>
      <c r="C72" s="259"/>
      <c r="D72" s="259"/>
      <c r="E72" s="259"/>
      <c r="F72" s="260"/>
      <c r="G72" s="259"/>
      <c r="H72" s="278">
        <f t="shared" si="3"/>
        <v>0</v>
      </c>
    </row>
    <row r="73" spans="1:8" x14ac:dyDescent="0.2">
      <c r="A73" s="261"/>
      <c r="B73" s="258"/>
      <c r="C73" s="259"/>
      <c r="D73" s="259"/>
      <c r="E73" s="259"/>
      <c r="F73" s="260"/>
      <c r="G73" s="259"/>
      <c r="H73" s="278">
        <f t="shared" si="3"/>
        <v>0</v>
      </c>
    </row>
    <row r="74" spans="1:8" ht="15.75" thickBot="1" x14ac:dyDescent="0.25">
      <c r="A74" s="262"/>
      <c r="B74" s="263"/>
      <c r="C74" s="264"/>
      <c r="D74" s="264"/>
      <c r="E74" s="264"/>
      <c r="F74" s="265"/>
      <c r="G74" s="264"/>
      <c r="H74" s="279">
        <f t="shared" si="3"/>
        <v>0</v>
      </c>
    </row>
    <row r="75" spans="1:8" x14ac:dyDescent="0.2">
      <c r="A75" s="266"/>
      <c r="B75" s="267"/>
      <c r="C75" s="267"/>
      <c r="D75" s="267"/>
      <c r="E75" s="267"/>
      <c r="F75" s="267"/>
      <c r="G75" s="268" t="s">
        <v>273</v>
      </c>
      <c r="H75" s="457">
        <f>SUM(H61:H74)</f>
        <v>0</v>
      </c>
    </row>
    <row r="76" spans="1:8" ht="15.75" thickBot="1" x14ac:dyDescent="0.25">
      <c r="A76" s="238"/>
      <c r="B76" s="240"/>
      <c r="C76" s="240"/>
      <c r="D76" s="240"/>
      <c r="E76" s="240"/>
      <c r="F76" s="240"/>
      <c r="G76" s="240"/>
      <c r="H76" s="463"/>
    </row>
    <row r="77" spans="1:8" ht="15.75" thickBot="1" x14ac:dyDescent="0.25">
      <c r="A77" s="464"/>
      <c r="B77" s="465"/>
      <c r="C77" s="465"/>
      <c r="D77" s="465"/>
      <c r="E77" s="466"/>
      <c r="F77" s="466"/>
      <c r="G77" s="467" t="s">
        <v>250</v>
      </c>
      <c r="H77" s="468">
        <f>H57+H75</f>
        <v>0</v>
      </c>
    </row>
    <row r="78"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69" type="noConversion"/>
  <printOptions horizontalCentered="1"/>
  <pageMargins left="0.74803149606299213" right="0.74803149606299213" top="0.78740157480314965" bottom="0.78740157480314965" header="0.51181102362204722" footer="0.51181102362204722"/>
  <pageSetup paperSize="9" scale="64"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Notes</vt:lpstr>
      <vt:lpstr>Input Data</vt:lpstr>
      <vt:lpstr>Stuct Eng Build Invoice</vt:lpstr>
      <vt:lpstr>Scales</vt:lpstr>
      <vt:lpstr>Previous Payments</vt:lpstr>
      <vt:lpstr>Trip Sheet</vt:lpstr>
      <vt:lpstr>Travelling &amp; Subsistence</vt:lpstr>
      <vt:lpstr>Typing, Duplicating, &amp; Printing</vt:lpstr>
      <vt:lpstr>Time Based</vt:lpstr>
      <vt:lpstr>Site staff &amp; Other</vt:lpstr>
      <vt:lpstr>Non Taxable</vt:lpstr>
      <vt:lpstr>Summary A3</vt:lpstr>
      <vt:lpstr>'Input Data'!Print_Area</vt:lpstr>
      <vt:lpstr>'Site staff &amp; Other'!Print_Area</vt:lpstr>
      <vt:lpstr>'Stuct Eng Build Invoice'!Print_Area</vt:lpstr>
      <vt:lpstr>'Time Based'!Print_Area</vt:lpstr>
      <vt:lpstr>'Travelling &amp; Subsistence'!Print_Area</vt:lpstr>
      <vt:lpstr>'Typing, Duplicating, &amp; Printing'!Print_Area</vt:lpstr>
      <vt:lpstr>'Stuct Eng Build Invoice'!Print_Titles</vt:lpstr>
      <vt:lpstr>SCALE_2004B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2011-05-14T18:19:44Z</cp:lastPrinted>
  <dcterms:created xsi:type="dcterms:W3CDTF">2000-04-06T11:32:49Z</dcterms:created>
  <dcterms:modified xsi:type="dcterms:W3CDTF">2015-03-27T12:31:06Z</dcterms:modified>
</cp:coreProperties>
</file>